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firstSheet="7" activeTab="20"/>
  </bookViews>
  <sheets>
    <sheet name="ПрогнозыРос1" sheetId="1" state="hidden" r:id="rId1"/>
    <sheet name="ПрогнозыРос2" sheetId="2" state="hidden" r:id="rId2"/>
    <sheet name="ПрогнозыГер" sheetId="3" state="hidden" r:id="rId3"/>
    <sheet name="ПрогнозыАнг" sheetId="4" state="hidden" r:id="rId4"/>
    <sheet name="ПрогнозыИта" sheetId="5" state="hidden" r:id="rId5"/>
    <sheet name="ПрогнозыИсп" sheetId="6" state="hidden" r:id="rId6"/>
    <sheet name="ПрогнозыФра" sheetId="7" state="hidden" r:id="rId7"/>
    <sheet name="МатчиРос1" sheetId="8" r:id="rId8"/>
    <sheet name="МатчиРос2" sheetId="9" r:id="rId9"/>
    <sheet name="ТаблицаРос1" sheetId="10" r:id="rId10"/>
    <sheet name="ТаблицаРос2" sheetId="11" r:id="rId11"/>
    <sheet name="МатчиГер" sheetId="12" r:id="rId12"/>
    <sheet name="ТаблицаГер" sheetId="13" r:id="rId13"/>
    <sheet name="МатчиАнг" sheetId="14" r:id="rId14"/>
    <sheet name="ТаблицаАнг" sheetId="15" r:id="rId15"/>
    <sheet name="МатчиИта" sheetId="16" r:id="rId16"/>
    <sheet name="ТаблицаИта" sheetId="17" r:id="rId17"/>
    <sheet name="МатчиИсп" sheetId="18" r:id="rId18"/>
    <sheet name="ТаблицаИсп" sheetId="19" r:id="rId19"/>
    <sheet name="МатчиФра" sheetId="20" r:id="rId20"/>
    <sheet name="ТаблицаФра" sheetId="21" r:id="rId21"/>
  </sheets>
  <externalReferences>
    <externalReference r:id="rId24"/>
    <externalReference r:id="rId25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<sst xmlns="http://schemas.openxmlformats.org/spreadsheetml/2006/main" count="911" uniqueCount="319">
  <si>
    <t>Матчи</t>
  </si>
  <si>
    <t>Прогнозы</t>
  </si>
  <si>
    <t>Участники</t>
  </si>
  <si>
    <t>!</t>
  </si>
  <si>
    <t>AlekseyShalaev-Ганновер-96</t>
  </si>
  <si>
    <t>SkVaL-Нюрнберг</t>
  </si>
  <si>
    <t>SERG-Аугсбург</t>
  </si>
  <si>
    <t>FanLoko-Кайзерслаутерн</t>
  </si>
  <si>
    <t>igorocker-Хоффенхайм</t>
  </si>
  <si>
    <t>egk-Герта</t>
  </si>
  <si>
    <t>Марафон-Гамбург</t>
  </si>
  <si>
    <t>NecID-Бавария</t>
  </si>
  <si>
    <t>sass1954-Вольфсбург</t>
  </si>
  <si>
    <t>Реклин-Вердер</t>
  </si>
  <si>
    <t>кипер46-Байер</t>
  </si>
  <si>
    <t>leshav-Кельн</t>
  </si>
  <si>
    <t>den-ice-Шальке-04</t>
  </si>
  <si>
    <t>amelin-Майнц</t>
  </si>
  <si>
    <t>afa-Фрайбург</t>
  </si>
  <si>
    <t>ded-53-Штутгарт</t>
  </si>
  <si>
    <t>saleh-Боруссия(Д)</t>
  </si>
  <si>
    <t>SuperVlad-Боруссия(М)</t>
  </si>
  <si>
    <t>-</t>
  </si>
  <si>
    <t>SkVaL-Эвертон</t>
  </si>
  <si>
    <t>Реклин-Тоттенхэм</t>
  </si>
  <si>
    <t>sass1954-Блэкберн</t>
  </si>
  <si>
    <t>afa-Арсенал</t>
  </si>
  <si>
    <t>SuperVlad-Вулверхэмптон</t>
  </si>
  <si>
    <t>alexivan-Болтон</t>
  </si>
  <si>
    <t>Veteran-Ливерпуль</t>
  </si>
  <si>
    <t>Торпедовец-Суонси</t>
  </si>
  <si>
    <t>Математик-Фулхэм</t>
  </si>
  <si>
    <t>Sergo-Ньюкасл</t>
  </si>
  <si>
    <t>aks-Уиган</t>
  </si>
  <si>
    <t>ded-53-Сандерленд</t>
  </si>
  <si>
    <t>Арктика-Челси</t>
  </si>
  <si>
    <t>SERG-КПР</t>
  </si>
  <si>
    <t>egk-Норвич</t>
  </si>
  <si>
    <t>chistjak-Стоук</t>
  </si>
  <si>
    <t>saleh-Ман.Юн.</t>
  </si>
  <si>
    <t>NecID-Ман.Сити</t>
  </si>
  <si>
    <t>кипер46-Вест_Бромвич</t>
  </si>
  <si>
    <t>amelin-Астон_Вилла</t>
  </si>
  <si>
    <t>кипер46-Интер</t>
  </si>
  <si>
    <t>ehduard-shevcov-Парма</t>
  </si>
  <si>
    <t>amelin-Аталанта</t>
  </si>
  <si>
    <t>Снежана-Палермо</t>
  </si>
  <si>
    <t>Арктика-Фиорентина</t>
  </si>
  <si>
    <t>demik-78-Чезена</t>
  </si>
  <si>
    <t>NecID-Наполи</t>
  </si>
  <si>
    <t>leshav-Лечче</t>
  </si>
  <si>
    <t>Veteran-Лацио</t>
  </si>
  <si>
    <t>Spartandr-Милан</t>
  </si>
  <si>
    <t>AlekseyShalaev-Катания</t>
  </si>
  <si>
    <t>SERG-Болонья</t>
  </si>
  <si>
    <t>afa-Удинезе</t>
  </si>
  <si>
    <t>igorocker-Кьево</t>
  </si>
  <si>
    <t>mukh-Сиена</t>
  </si>
  <si>
    <t>Математик-Кальяри</t>
  </si>
  <si>
    <t>Реклин-Дженоа</t>
  </si>
  <si>
    <t>SkVaL-Рома</t>
  </si>
  <si>
    <t>Торпедовец-Новара</t>
  </si>
  <si>
    <t>aks-Ювентус</t>
  </si>
  <si>
    <t>alexivan-Осасуна</t>
  </si>
  <si>
    <t>Арктика-Малага</t>
  </si>
  <si>
    <t>saleh-Эспаньол</t>
  </si>
  <si>
    <t>кипер46-Леванте</t>
  </si>
  <si>
    <t>ehduard-shevcov-Вильярреал</t>
  </si>
  <si>
    <t>amelin-Бетис</t>
  </si>
  <si>
    <t>demik-78-Спортинг</t>
  </si>
  <si>
    <t>Марафон-Хетафе</t>
  </si>
  <si>
    <t>NecID-Севилья</t>
  </si>
  <si>
    <t>SERG-Райо_Вальекано</t>
  </si>
  <si>
    <t>sass1954-Расинг</t>
  </si>
  <si>
    <t>Sergo-Атлетико(М)</t>
  </si>
  <si>
    <t>AlekseyShalaev-Гранада</t>
  </si>
  <si>
    <t>FanLoko-Сарагоса</t>
  </si>
  <si>
    <t>afa-Реал(М)</t>
  </si>
  <si>
    <t>igorocker-Валенсия</t>
  </si>
  <si>
    <t>mukh-Мальорка</t>
  </si>
  <si>
    <t>aks-Реал_Сосьедад</t>
  </si>
  <si>
    <t>Реклин-Атлетик</t>
  </si>
  <si>
    <t>SkVaL-Барселона</t>
  </si>
  <si>
    <t>alexivan-Аяччо</t>
  </si>
  <si>
    <t>saleh-Марсель</t>
  </si>
  <si>
    <t>кипер46-Тулуза</t>
  </si>
  <si>
    <t>ehduard-shevcov-Ницца</t>
  </si>
  <si>
    <t>Orik-Ренн</t>
  </si>
  <si>
    <t>chistjak-ПСЖ</t>
  </si>
  <si>
    <t>amelin-Брест</t>
  </si>
  <si>
    <t>dkdens-Осер</t>
  </si>
  <si>
    <t>demik-78-Дижон</t>
  </si>
  <si>
    <t>Марафон-Бордо</t>
  </si>
  <si>
    <t>NecID-Лион</t>
  </si>
  <si>
    <t>sass1954-Нанси</t>
  </si>
  <si>
    <t>AlekseyShalaev-Сошо</t>
  </si>
  <si>
    <t>FanLoko-Монпелье</t>
  </si>
  <si>
    <t>Батькович-Валансьенн</t>
  </si>
  <si>
    <t>igorocker-Кан</t>
  </si>
  <si>
    <t>mukh-Эвиан</t>
  </si>
  <si>
    <t>SuperVlad-Лорьян</t>
  </si>
  <si>
    <t>aks-Сент-Этьен</t>
  </si>
  <si>
    <t>Реклин-Лилль</t>
  </si>
  <si>
    <t>М</t>
  </si>
  <si>
    <t>Команда</t>
  </si>
  <si>
    <t>В</t>
  </si>
  <si>
    <t>Н</t>
  </si>
  <si>
    <t>П</t>
  </si>
  <si>
    <t>Мячи</t>
  </si>
  <si>
    <t>РМ</t>
  </si>
  <si>
    <t>О</t>
  </si>
  <si>
    <t>Томь-igorocker</t>
  </si>
  <si>
    <t>Амкар-Марафон</t>
  </si>
  <si>
    <t>Спартак(М)-amelin</t>
  </si>
  <si>
    <t>Кузбасс-Торпедовец</t>
  </si>
  <si>
    <t>Динамо(СПб)-dkdens</t>
  </si>
  <si>
    <t>КАМАЗ-sass1954</t>
  </si>
  <si>
    <t>Динамо(Бр)-FanLoko</t>
  </si>
  <si>
    <t>Зенит-Farar</t>
  </si>
  <si>
    <t>Спартак(Нч)-alexivan</t>
  </si>
  <si>
    <t>Локомотив(М)-AlekseyShalaev</t>
  </si>
  <si>
    <t>Рубин-SkVaL</t>
  </si>
  <si>
    <t>Салют-saleh</t>
  </si>
  <si>
    <t>Ростов-afa</t>
  </si>
  <si>
    <t>Губкин-Горюнович</t>
  </si>
  <si>
    <t>Авангард(К)-кипер46</t>
  </si>
  <si>
    <t>Енисей-aks</t>
  </si>
  <si>
    <t>Терек-Veteran</t>
  </si>
  <si>
    <t>Север-Реклин</t>
  </si>
  <si>
    <t>Сибирь-chistjak</t>
  </si>
  <si>
    <t>Сатурн-Батькович</t>
  </si>
  <si>
    <t>Динамо(М)-SERG</t>
  </si>
  <si>
    <t>ЦСКА(М)-NecID</t>
  </si>
  <si>
    <t>Торпедо(М)-Sergo</t>
  </si>
  <si>
    <t>Алания-demik-78</t>
  </si>
  <si>
    <t>Волга(Тв)-ESI2607</t>
  </si>
  <si>
    <t>Металлург(Оскол)-ehduard-shevcov</t>
  </si>
  <si>
    <t>Жемчужина-igor0971</t>
  </si>
  <si>
    <t>СКА-Энергия-URSAlex</t>
  </si>
  <si>
    <t/>
  </si>
  <si>
    <t xml:space="preserve">Томь - Амкар </t>
  </si>
  <si>
    <t xml:space="preserve"> Спартак Нч - Крылья Советов </t>
  </si>
  <si>
    <t xml:space="preserve"> Краснодар - Волга НН </t>
  </si>
  <si>
    <t xml:space="preserve"> Ростов - Терек </t>
  </si>
  <si>
    <t xml:space="preserve"> Анжи - Локомотив М </t>
  </si>
  <si>
    <t xml:space="preserve"> Рубин - Кубань </t>
  </si>
  <si>
    <t xml:space="preserve"> ЦСКА - Спартак М </t>
  </si>
  <si>
    <t xml:space="preserve"> Зенит - Динамо М</t>
  </si>
  <si>
    <t>Сток - Арсенал</t>
  </si>
  <si>
    <t>Суонси - Вулверхэмптон</t>
  </si>
  <si>
    <t>Сандерленд - Болтон</t>
  </si>
  <si>
    <t>Манчестер Сити - Манчестер Юнт.</t>
  </si>
  <si>
    <t>Уиган - Ньюкасл</t>
  </si>
  <si>
    <t>Челси - КПР</t>
  </si>
  <si>
    <t>Эвертон - Фулхэм</t>
  </si>
  <si>
    <t>Тоттенхэм - Блэкберн</t>
  </si>
  <si>
    <t>Вест-Бромвич - Астон Вилла</t>
  </si>
  <si>
    <t>Норвич - Ливерпуль</t>
  </si>
  <si>
    <t>Леванте - Гранада</t>
  </si>
  <si>
    <t>Реал(СС) - Расинг</t>
  </si>
  <si>
    <t>Вильярреал - Осасуна</t>
  </si>
  <si>
    <t>Эспаньол - Спортинг</t>
  </si>
  <si>
    <t>Хетафе - Мальорка</t>
  </si>
  <si>
    <t>Малага - Валенсия</t>
  </si>
  <si>
    <t>Сарагоса - Атлетик</t>
  </si>
  <si>
    <t>Реал(М) - Севилья</t>
  </si>
  <si>
    <t>РайоВальекано - Барселона</t>
  </si>
  <si>
    <t>Бетис - Атлетико</t>
  </si>
  <si>
    <t>Лечче - Парма</t>
  </si>
  <si>
    <t>Удинезе - Лацио</t>
  </si>
  <si>
    <t>Интер - Чезена</t>
  </si>
  <si>
    <t>Кальяри - Кьево</t>
  </si>
  <si>
    <t>Палермо - Катания</t>
  </si>
  <si>
    <t>Аталанта - Фиорентина</t>
  </si>
  <si>
    <t>Болонья - Дженоа</t>
  </si>
  <si>
    <t>Новара - Ювентус</t>
  </si>
  <si>
    <t>Сиена - Милан</t>
  </si>
  <si>
    <t>Рома - Наполи</t>
  </si>
  <si>
    <t>Валансьен - Ницца</t>
  </si>
  <si>
    <t>Тулуза - Монпелье</t>
  </si>
  <si>
    <t>Сошо - Бордо</t>
  </si>
  <si>
    <t>Осер - Брест</t>
  </si>
  <si>
    <t>Ренн - Аяччо</t>
  </si>
  <si>
    <t>Эвиан - Лион</t>
  </si>
  <si>
    <t>Лилль - ПСЖ</t>
  </si>
  <si>
    <t>Лорьен - Марсель</t>
  </si>
  <si>
    <t>Нанси - Кан</t>
  </si>
  <si>
    <t>Сент-Этьен - Дижон</t>
  </si>
  <si>
    <t>Фрайбург - Кельн</t>
  </si>
  <si>
    <t>Байер - Ганновер</t>
  </si>
  <si>
    <t>Бавария - Штутгарт</t>
  </si>
  <si>
    <t>Шальке - Герта</t>
  </si>
  <si>
    <t>Гамбург - Майнц</t>
  </si>
  <si>
    <t>Кайзерслаутерн - Боруссия(Д)</t>
  </si>
  <si>
    <t>Хоффенхайм - Нюрнберг</t>
  </si>
  <si>
    <t>Вольфсбург - Вердер</t>
  </si>
  <si>
    <t>Боруссия(М) - Аугсбург</t>
  </si>
  <si>
    <t>1011111(10)</t>
  </si>
  <si>
    <t>(10)2111111</t>
  </si>
  <si>
    <t>21111100</t>
  </si>
  <si>
    <t>1(20)210111</t>
  </si>
  <si>
    <t>(10)2111101</t>
  </si>
  <si>
    <t>011111(10)1</t>
  </si>
  <si>
    <t>001111(10)1</t>
  </si>
  <si>
    <t>0210(10)111</t>
  </si>
  <si>
    <t>(12)2210111</t>
  </si>
  <si>
    <t>001101(20)1</t>
  </si>
  <si>
    <t>121111(12)1</t>
  </si>
  <si>
    <t>010111(12)1</t>
  </si>
  <si>
    <t>0(10)111101</t>
  </si>
  <si>
    <t>(20)2111121</t>
  </si>
  <si>
    <t>12(12)11111</t>
  </si>
  <si>
    <t>1(10)111111</t>
  </si>
  <si>
    <t>1011(10)111</t>
  </si>
  <si>
    <t>2211110(10)</t>
  </si>
  <si>
    <t>1111(10)111</t>
  </si>
  <si>
    <t>(10)1111111</t>
  </si>
  <si>
    <t>1(20)121101</t>
  </si>
  <si>
    <t>1211(10)111</t>
  </si>
  <si>
    <t>0(20)111111</t>
  </si>
  <si>
    <t>1111(10)101</t>
  </si>
  <si>
    <t>1111111(12)</t>
  </si>
  <si>
    <t>1011010(20)</t>
  </si>
  <si>
    <t>1111(10)21(12)1</t>
  </si>
  <si>
    <t>111102(10)11</t>
  </si>
  <si>
    <t>1111(10)211(10)</t>
  </si>
  <si>
    <t>(20)11112111</t>
  </si>
  <si>
    <t>111112(10)(10)1</t>
  </si>
  <si>
    <t>111112(10)11</t>
  </si>
  <si>
    <t>1111(10)21(10)1</t>
  </si>
  <si>
    <t>1111121(10)1</t>
  </si>
  <si>
    <t>1111(10)2(10)11</t>
  </si>
  <si>
    <t>011112(10)11</t>
  </si>
  <si>
    <t>(12)1(12)112111</t>
  </si>
  <si>
    <t>(10)111121(12)1</t>
  </si>
  <si>
    <t>(12)11112111</t>
  </si>
  <si>
    <t>(12)111121(12)1</t>
  </si>
  <si>
    <t>210(20)21111(20)</t>
  </si>
  <si>
    <t>211(12)211112</t>
  </si>
  <si>
    <t>011(20)21111(10)</t>
  </si>
  <si>
    <t>21(10)11111(20)1</t>
  </si>
  <si>
    <t>21(10)2010102</t>
  </si>
  <si>
    <t>211(10)(20)11112</t>
  </si>
  <si>
    <t>2011(20)11100</t>
  </si>
  <si>
    <t>21(20)(10)111112</t>
  </si>
  <si>
    <t>211(12)011112</t>
  </si>
  <si>
    <t>211121(12)11(20)</t>
  </si>
  <si>
    <t>(20)121011111</t>
  </si>
  <si>
    <t>211(12)21111(20)</t>
  </si>
  <si>
    <t>211121111(20)</t>
  </si>
  <si>
    <t>2111(20)111(12)2</t>
  </si>
  <si>
    <t>2(12)11011112</t>
  </si>
  <si>
    <t>211(12)21111(12)</t>
  </si>
  <si>
    <t>2110(20)11110</t>
  </si>
  <si>
    <t>211(12)(20)11102</t>
  </si>
  <si>
    <t>2111(20)11112</t>
  </si>
  <si>
    <t>(10)11111122(10)</t>
  </si>
  <si>
    <t>111111122(10)</t>
  </si>
  <si>
    <t>11111(10)122(10)</t>
  </si>
  <si>
    <t>1(10)111(10)1221</t>
  </si>
  <si>
    <t>011110122(10)</t>
  </si>
  <si>
    <t>01111(10)022(12)</t>
  </si>
  <si>
    <t>111111(12)221</t>
  </si>
  <si>
    <t>111110(20)221</t>
  </si>
  <si>
    <t>1111(10)1122(10)</t>
  </si>
  <si>
    <t>11111(12)0221</t>
  </si>
  <si>
    <t>1(10)1111122(20)</t>
  </si>
  <si>
    <t>11111(10)1221</t>
  </si>
  <si>
    <t>101(20)00122(10)</t>
  </si>
  <si>
    <t>1111(10)00220</t>
  </si>
  <si>
    <t>111(10)(12)00222</t>
  </si>
  <si>
    <t>(10)111100221</t>
  </si>
  <si>
    <t>111(10)11122(10)</t>
  </si>
  <si>
    <t>11011(12)(12)122</t>
  </si>
  <si>
    <t>111111212(10)</t>
  </si>
  <si>
    <t>(10)1111(10)2122</t>
  </si>
  <si>
    <t>11111(12)2122</t>
  </si>
  <si>
    <t>1111(10)1212(20)</t>
  </si>
  <si>
    <t>11110(20)0120</t>
  </si>
  <si>
    <t>1111(10)2212(20)</t>
  </si>
  <si>
    <t>101(10)122120</t>
  </si>
  <si>
    <t>11111(10)(10)120</t>
  </si>
  <si>
    <t>11(10)1111121</t>
  </si>
  <si>
    <t>11111(12)212(20)</t>
  </si>
  <si>
    <t>11111(12)1121</t>
  </si>
  <si>
    <t>11111(12)(12)122</t>
  </si>
  <si>
    <t>111111(12)122</t>
  </si>
  <si>
    <t>11111(10)0120</t>
  </si>
  <si>
    <t>11111(10)(20)122</t>
  </si>
  <si>
    <t>11111(10)2122</t>
  </si>
  <si>
    <t>111111(20)12(20)</t>
  </si>
  <si>
    <t>111111(10)121</t>
  </si>
  <si>
    <t>1(12)1112(10)211</t>
  </si>
  <si>
    <t>1(20)11102111</t>
  </si>
  <si>
    <t>1(20)101(12)0111</t>
  </si>
  <si>
    <t>1(12)11111111</t>
  </si>
  <si>
    <t>1(10)1111(10)111</t>
  </si>
  <si>
    <t>111111(10)111</t>
  </si>
  <si>
    <t>1(20)0112(12)011</t>
  </si>
  <si>
    <t>10011(20)1111</t>
  </si>
  <si>
    <t>1(20)(20)1122011</t>
  </si>
  <si>
    <t>1(20)00120211</t>
  </si>
  <si>
    <t>(10)10112(10)111</t>
  </si>
  <si>
    <t>1(10)11121111</t>
  </si>
  <si>
    <t>111112(10)1(10)1</t>
  </si>
  <si>
    <t>1(20)21020211</t>
  </si>
  <si>
    <t>0(20)01120211</t>
  </si>
  <si>
    <t>0(12)(12)1121111</t>
  </si>
  <si>
    <t>11111(12)1111</t>
  </si>
  <si>
    <t>10(10)1121(10)11</t>
  </si>
  <si>
    <t>202112(10)211</t>
  </si>
  <si>
    <t>0 : 0</t>
  </si>
  <si>
    <t>1 : 0</t>
  </si>
  <si>
    <t>0 : 1</t>
  </si>
  <si>
    <t>1 : 1</t>
  </si>
  <si>
    <t>0 : 2</t>
  </si>
  <si>
    <t>1 : 2</t>
  </si>
  <si>
    <t>2 : 0</t>
  </si>
  <si>
    <t>3 : 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</si>
</sst>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5" borderId="29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0" xfId="0" applyFont="1" applyFill="1" applyBorder="1" applyAlignment="1">
      <alignment horizontal="center"/>
    </xf>
    <xf numFmtId="0" fontId="10" fillId="35" borderId="31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5" borderId="33" xfId="0" applyFont="1" applyFill="1" applyBorder="1" applyAlignment="1">
      <alignment horizontal="left"/>
    </xf>
    <xf numFmtId="0" fontId="10" fillId="35" borderId="34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0" fontId="10" fillId="36" borderId="25" xfId="0" applyFont="1" applyFill="1" applyBorder="1" applyAlignment="1">
      <alignment/>
    </xf>
    <xf numFmtId="0" fontId="10" fillId="36" borderId="25" xfId="0" applyFont="1" applyFill="1" applyBorder="1" applyAlignment="1">
      <alignment horizontal="center"/>
    </xf>
    <xf numFmtId="0" fontId="10" fillId="36" borderId="36" xfId="0" applyFont="1" applyFill="1" applyBorder="1" applyAlignment="1">
      <alignment/>
    </xf>
    <xf numFmtId="0" fontId="10" fillId="36" borderId="37" xfId="0" applyFont="1" applyFill="1" applyBorder="1" applyAlignment="1">
      <alignment/>
    </xf>
    <xf numFmtId="0" fontId="10" fillId="36" borderId="38" xfId="0" applyFont="1" applyFill="1" applyBorder="1" applyAlignment="1">
      <alignment horizontal="left"/>
    </xf>
    <xf numFmtId="0" fontId="10" fillId="36" borderId="39" xfId="0" applyFont="1" applyFill="1" applyBorder="1" applyAlignment="1">
      <alignment/>
    </xf>
    <xf numFmtId="0" fontId="10" fillId="37" borderId="35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10" fillId="37" borderId="25" xfId="0" applyFont="1" applyFill="1" applyBorder="1" applyAlignment="1">
      <alignment horizontal="center"/>
    </xf>
    <xf numFmtId="0" fontId="10" fillId="37" borderId="36" xfId="0" applyFont="1" applyFill="1" applyBorder="1" applyAlignment="1">
      <alignment/>
    </xf>
    <xf numFmtId="0" fontId="10" fillId="37" borderId="37" xfId="0" applyFont="1" applyFill="1" applyBorder="1" applyAlignment="1">
      <alignment/>
    </xf>
    <xf numFmtId="0" fontId="10" fillId="37" borderId="38" xfId="0" applyFont="1" applyFill="1" applyBorder="1" applyAlignment="1">
      <alignment horizontal="left"/>
    </xf>
    <xf numFmtId="0" fontId="10" fillId="37" borderId="39" xfId="0" applyFont="1" applyFill="1" applyBorder="1" applyAlignment="1">
      <alignment/>
    </xf>
    <xf numFmtId="0" fontId="10" fillId="37" borderId="40" xfId="0" applyFont="1" applyFill="1" applyBorder="1" applyAlignment="1">
      <alignment/>
    </xf>
    <xf numFmtId="0" fontId="10" fillId="37" borderId="41" xfId="0" applyFont="1" applyFill="1" applyBorder="1" applyAlignment="1">
      <alignment/>
    </xf>
    <xf numFmtId="0" fontId="10" fillId="37" borderId="41" xfId="0" applyFont="1" applyFill="1" applyBorder="1" applyAlignment="1">
      <alignment horizontal="center"/>
    </xf>
    <xf numFmtId="0" fontId="10" fillId="37" borderId="42" xfId="0" applyFont="1" applyFill="1" applyBorder="1" applyAlignment="1">
      <alignment/>
    </xf>
    <xf numFmtId="0" fontId="10" fillId="37" borderId="43" xfId="0" applyFont="1" applyFill="1" applyBorder="1" applyAlignment="1">
      <alignment/>
    </xf>
    <xf numFmtId="0" fontId="10" fillId="37" borderId="44" xfId="0" applyFont="1" applyFill="1" applyBorder="1" applyAlignment="1">
      <alignment horizontal="left"/>
    </xf>
    <xf numFmtId="0" fontId="10" fillId="37" borderId="45" xfId="0" applyFont="1" applyFill="1" applyBorder="1" applyAlignment="1">
      <alignment/>
    </xf>
    <xf numFmtId="0" fontId="10" fillId="37" borderId="46" xfId="0" applyFont="1" applyFill="1" applyBorder="1" applyAlignment="1">
      <alignment/>
    </xf>
    <xf numFmtId="0" fontId="10" fillId="37" borderId="47" xfId="0" applyFont="1" applyFill="1" applyBorder="1" applyAlignment="1">
      <alignment/>
    </xf>
    <xf numFmtId="0" fontId="10" fillId="37" borderId="47" xfId="0" applyFont="1" applyFill="1" applyBorder="1" applyAlignment="1">
      <alignment horizontal="center"/>
    </xf>
    <xf numFmtId="0" fontId="10" fillId="37" borderId="48" xfId="0" applyFont="1" applyFill="1" applyBorder="1" applyAlignment="1">
      <alignment/>
    </xf>
    <xf numFmtId="0" fontId="10" fillId="37" borderId="49" xfId="0" applyFont="1" applyFill="1" applyBorder="1" applyAlignment="1">
      <alignment/>
    </xf>
    <xf numFmtId="0" fontId="10" fillId="37" borderId="50" xfId="0" applyFont="1" applyFill="1" applyBorder="1" applyAlignment="1">
      <alignment horizontal="left"/>
    </xf>
    <xf numFmtId="0" fontId="10" fillId="37" borderId="51" xfId="0" applyFont="1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49" fontId="7" fillId="0" borderId="5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2" fillId="33" borderId="53" xfId="0" applyFont="1" applyFill="1" applyBorder="1" applyAlignment="1">
      <alignment horizontal="center" textRotation="90"/>
    </xf>
    <xf numFmtId="0" fontId="2" fillId="33" borderId="54" xfId="0" applyFont="1" applyFill="1" applyBorder="1" applyAlignment="1">
      <alignment horizontal="center" textRotation="90"/>
    </xf>
    <xf numFmtId="0" fontId="2" fillId="33" borderId="55" xfId="0" applyFont="1" applyFill="1" applyBorder="1" applyAlignment="1">
      <alignment horizontal="center" textRotation="90"/>
    </xf>
    <xf numFmtId="49" fontId="48" fillId="33" borderId="56" xfId="0" applyNumberFormat="1" applyFont="1" applyFill="1" applyBorder="1" applyAlignment="1">
      <alignment horizontal="center" vertical="center"/>
    </xf>
    <xf numFmtId="49" fontId="48" fillId="33" borderId="57" xfId="0" applyNumberFormat="1" applyFont="1" applyFill="1" applyBorder="1" applyAlignment="1">
      <alignment horizontal="center" vertical="center"/>
    </xf>
    <xf numFmtId="49" fontId="48" fillId="33" borderId="58" xfId="0" applyNumberFormat="1" applyFont="1" applyFill="1" applyBorder="1" applyAlignment="1">
      <alignment horizontal="center" vertical="center"/>
    </xf>
    <xf numFmtId="49" fontId="48" fillId="34" borderId="56" xfId="0" applyNumberFormat="1" applyFont="1" applyFill="1" applyBorder="1" applyAlignment="1">
      <alignment horizontal="center" vertical="center"/>
    </xf>
    <xf numFmtId="49" fontId="48" fillId="34" borderId="58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49" fontId="48" fillId="34" borderId="57" xfId="0" applyNumberFormat="1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textRotation="90"/>
    </xf>
    <xf numFmtId="0" fontId="4" fillId="38" borderId="15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textRotation="90"/>
    </xf>
    <xf numFmtId="0" fontId="2" fillId="38" borderId="23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рмания"/>
      <sheetName val="Англия"/>
      <sheetName val="россия"/>
      <sheetName val="италия"/>
      <sheetName val="испания"/>
      <sheetName val="франция"/>
      <sheetName val="украин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B1:O42"/>
  <sheetViews>
    <sheetView zoomScalePageLayoutView="0" workbookViewId="0" topLeftCell="A1">
      <selection activeCell="C3" sqref="C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4" t="s">
        <v>140</v>
      </c>
      <c r="D3" s="15" t="s">
        <v>118</v>
      </c>
      <c r="E3" s="28"/>
    </row>
    <row r="4" spans="2:5" ht="13.5" thickBot="1">
      <c r="B4" t="s">
        <v>141</v>
      </c>
      <c r="D4" s="15" t="s">
        <v>138</v>
      </c>
      <c r="E4" s="28" t="s">
        <v>197</v>
      </c>
    </row>
    <row r="5" spans="2:5" ht="14.25" thickBot="1">
      <c r="B5" t="s">
        <v>142</v>
      </c>
      <c r="D5" s="15" t="s">
        <v>120</v>
      </c>
      <c r="E5" s="28" t="s">
        <v>198</v>
      </c>
    </row>
    <row r="6" spans="2:5" ht="14.25" thickBot="1">
      <c r="B6" t="s">
        <v>143</v>
      </c>
      <c r="D6" s="15" t="s">
        <v>116</v>
      </c>
      <c r="E6" s="28" t="s">
        <v>199</v>
      </c>
    </row>
    <row r="7" spans="2:5" ht="14.25" thickBot="1">
      <c r="B7" t="s">
        <v>144</v>
      </c>
      <c r="D7" s="15" t="s">
        <v>122</v>
      </c>
      <c r="E7" s="28" t="s">
        <v>200</v>
      </c>
    </row>
    <row r="8" spans="2:5" ht="14.25" thickBot="1">
      <c r="B8" s="94" t="s">
        <v>145</v>
      </c>
      <c r="D8" s="15" t="s">
        <v>114</v>
      </c>
      <c r="E8" s="28" t="s">
        <v>201</v>
      </c>
    </row>
    <row r="9" spans="2:5" ht="14.25" thickBot="1">
      <c r="B9" s="94" t="s">
        <v>146</v>
      </c>
      <c r="D9" s="15" t="s">
        <v>123</v>
      </c>
      <c r="E9" s="28" t="s">
        <v>202</v>
      </c>
    </row>
    <row r="10" spans="2:5" ht="14.25" thickBot="1">
      <c r="B10" s="94" t="s">
        <v>147</v>
      </c>
      <c r="D10" s="15" t="s">
        <v>112</v>
      </c>
      <c r="E10" s="28" t="s">
        <v>203</v>
      </c>
    </row>
    <row r="11" spans="2:5" ht="14.25" thickBot="1">
      <c r="B11"/>
      <c r="D11" s="15" t="s">
        <v>121</v>
      </c>
      <c r="E11" s="28" t="s">
        <v>204</v>
      </c>
    </row>
    <row r="12" spans="2:5" ht="14.25" thickBot="1">
      <c r="B12"/>
      <c r="D12" s="15" t="s">
        <v>111</v>
      </c>
      <c r="E12" s="28" t="s">
        <v>205</v>
      </c>
    </row>
    <row r="13" spans="2:5" ht="14.25" thickBot="1">
      <c r="B13" s="7"/>
      <c r="D13" s="15" t="s">
        <v>119</v>
      </c>
      <c r="E13" s="28" t="s">
        <v>206</v>
      </c>
    </row>
    <row r="14" spans="4:5" ht="14.25" thickBot="1">
      <c r="D14" s="15" t="s">
        <v>113</v>
      </c>
      <c r="E14" s="28" t="s">
        <v>201</v>
      </c>
    </row>
    <row r="15" spans="4:5" ht="14.25" thickBot="1">
      <c r="D15" s="15" t="s">
        <v>117</v>
      </c>
      <c r="E15" s="28" t="s">
        <v>207</v>
      </c>
    </row>
    <row r="16" spans="2:5" ht="14.25" thickBot="1">
      <c r="B16" s="15"/>
      <c r="D16" s="15" t="s">
        <v>115</v>
      </c>
      <c r="E16" s="28" t="s">
        <v>208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95"/>
    </row>
    <row r="19" spans="2:6" ht="13.5">
      <c r="B19" s="15"/>
      <c r="C19" s="8"/>
      <c r="D19" s="15"/>
      <c r="E19" s="96"/>
      <c r="F19" s="8"/>
    </row>
    <row r="20" spans="2:6" ht="14.25" thickBot="1">
      <c r="B20" s="15"/>
      <c r="C20" s="8"/>
      <c r="D20" s="15"/>
      <c r="E20" s="97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1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МатчиРос1!B3</f>
        <v>Зенит-Farar</v>
      </c>
      <c r="C1" t="str">
        <f>LEFT(МатчиРос1!K3,1)</f>
        <v>0</v>
      </c>
      <c r="D1">
        <f>IF(C1="",0,IF(C1&gt;C2,1,0))</f>
        <v>0</v>
      </c>
      <c r="E1">
        <f>IF(C1="",0,IF(C1=C2,1,0))</f>
        <v>0</v>
      </c>
      <c r="F1">
        <f>IF(C1="",0,IF(C1&lt;C2,1,0))</f>
        <v>1</v>
      </c>
      <c r="G1" t="str">
        <f>C1</f>
        <v>0</v>
      </c>
      <c r="H1" t="str">
        <f>C2</f>
        <v>2</v>
      </c>
    </row>
    <row r="2" spans="2:8" ht="12.75" hidden="1">
      <c r="B2" t="str">
        <f>МатчиРос1!B4</f>
        <v>СКА-Энергия-URSAlex</v>
      </c>
      <c r="C2" t="str">
        <f>RIGHT(МатчиРос1!K3,1)</f>
        <v>2</v>
      </c>
      <c r="D2">
        <f>F1</f>
        <v>1</v>
      </c>
      <c r="E2">
        <f>E1</f>
        <v>0</v>
      </c>
      <c r="F2">
        <f>D1</f>
        <v>0</v>
      </c>
      <c r="G2" t="str">
        <f>H1</f>
        <v>2</v>
      </c>
      <c r="H2" t="str">
        <f>G1</f>
        <v>0</v>
      </c>
    </row>
    <row r="3" spans="2:8" ht="12.75" hidden="1">
      <c r="B3" t="str">
        <f>МатчиРос1!B5</f>
        <v>Локомотив(М)-AlekseyShalaev</v>
      </c>
      <c r="C3" t="str">
        <f>LEFT(МатчиРос1!K5,1)</f>
        <v>1</v>
      </c>
      <c r="D3">
        <f>IF(C3="",0,IF(C3&gt;C4,1,0))</f>
        <v>1</v>
      </c>
      <c r="E3">
        <f>IF(C3="",0,IF(C3=C4,1,0))</f>
        <v>0</v>
      </c>
      <c r="F3">
        <f>IF(C3="",0,IF(C3&lt;C4,1,0))</f>
        <v>0</v>
      </c>
      <c r="G3" t="str">
        <f>C3</f>
        <v>1</v>
      </c>
      <c r="H3" t="str">
        <f>C4</f>
        <v>0</v>
      </c>
    </row>
    <row r="4" spans="2:8" ht="12.75" hidden="1">
      <c r="B4" t="str">
        <f>МатчиРос1!B6</f>
        <v>КАМАЗ-sass1954</v>
      </c>
      <c r="C4" t="str">
        <f>RIGHT(МатчиРос1!K5,1)</f>
        <v>0</v>
      </c>
      <c r="D4">
        <f>F3</f>
        <v>0</v>
      </c>
      <c r="E4">
        <f>E3</f>
        <v>0</v>
      </c>
      <c r="F4">
        <f>D3</f>
        <v>1</v>
      </c>
      <c r="G4" t="str">
        <f>H3</f>
        <v>0</v>
      </c>
      <c r="H4" t="str">
        <f>G3</f>
        <v>1</v>
      </c>
    </row>
    <row r="5" spans="2:8" ht="12.75" hidden="1">
      <c r="B5" t="str">
        <f>МатчиРос1!B7</f>
        <v>Салют-saleh</v>
      </c>
      <c r="C5" t="str">
        <f>LEFT(МатчиРос1!K7,1)</f>
        <v>1</v>
      </c>
      <c r="D5">
        <f>IF(C5="",0,IF(C5&gt;C6,1,0))</f>
        <v>0</v>
      </c>
      <c r="E5">
        <f>IF(C5="",0,IF(C5=C6,1,0))</f>
        <v>0</v>
      </c>
      <c r="F5">
        <f>IF(C5="",0,IF(C5&lt;C6,1,0))</f>
        <v>1</v>
      </c>
      <c r="G5" t="str">
        <f>C5</f>
        <v>1</v>
      </c>
      <c r="H5" t="str">
        <f>C6</f>
        <v>2</v>
      </c>
    </row>
    <row r="6" spans="2:8" ht="12.75" hidden="1">
      <c r="B6" t="str">
        <f>МатчиРос1!B8</f>
        <v>Кузбасс-Торпедовец</v>
      </c>
      <c r="C6" t="str">
        <f>RIGHT(МатчиРос1!K7,1)</f>
        <v>2</v>
      </c>
      <c r="D6">
        <f>F5</f>
        <v>1</v>
      </c>
      <c r="E6">
        <f>E5</f>
        <v>0</v>
      </c>
      <c r="F6">
        <f>D5</f>
        <v>0</v>
      </c>
      <c r="G6" t="str">
        <f>H5</f>
        <v>2</v>
      </c>
      <c r="H6" t="str">
        <f>G5</f>
        <v>1</v>
      </c>
    </row>
    <row r="7" spans="2:8" ht="12.75" hidden="1">
      <c r="B7" t="str">
        <f>МатчиРос1!B9</f>
        <v>Ростов-afa</v>
      </c>
      <c r="C7" t="str">
        <f>LEFT(МатчиРос1!K9,1)</f>
        <v>0</v>
      </c>
      <c r="D7">
        <f>IF(C7="",0,IF(C7&gt;C8,1,0))</f>
        <v>0</v>
      </c>
      <c r="E7">
        <f>IF(C7="",0,IF(C7=C8,1,0))</f>
        <v>0</v>
      </c>
      <c r="F7">
        <f>IF(C7="",0,IF(C7&lt;C8,1,0))</f>
        <v>1</v>
      </c>
      <c r="G7" t="str">
        <f>C7</f>
        <v>0</v>
      </c>
      <c r="H7" t="str">
        <f>C8</f>
        <v>1</v>
      </c>
    </row>
    <row r="8" spans="2:8" ht="12.75" hidden="1">
      <c r="B8" t="str">
        <f>МатчиРос1!B10</f>
        <v>Амкар-Марафон</v>
      </c>
      <c r="C8" t="str">
        <f>RIGHT(МатчиРос1!K9,1)</f>
        <v>1</v>
      </c>
      <c r="D8">
        <f>F7</f>
        <v>1</v>
      </c>
      <c r="E8">
        <f>E7</f>
        <v>0</v>
      </c>
      <c r="F8">
        <f>D7</f>
        <v>0</v>
      </c>
      <c r="G8" t="str">
        <f>H7</f>
        <v>1</v>
      </c>
      <c r="H8" t="str">
        <f>G7</f>
        <v>0</v>
      </c>
    </row>
    <row r="9" spans="2:8" ht="12.75" hidden="1">
      <c r="B9" t="str">
        <f>МатчиРос1!B11</f>
        <v>Рубин-SkVaL</v>
      </c>
      <c r="C9" t="str">
        <f>LEFT(МатчиРос1!K11,1)</f>
        <v>3</v>
      </c>
      <c r="D9">
        <f>IF(C9="",0,IF(C9&gt;C10,1,0))</f>
        <v>1</v>
      </c>
      <c r="E9">
        <f>IF(C9="",0,IF(C9=C10,1,0))</f>
        <v>0</v>
      </c>
      <c r="F9">
        <f>IF(C9="",0,IF(C9&lt;C10,1,0))</f>
        <v>0</v>
      </c>
      <c r="G9" t="str">
        <f>C9</f>
        <v>3</v>
      </c>
      <c r="H9" t="str">
        <f>C10</f>
        <v>0</v>
      </c>
    </row>
    <row r="10" spans="2:8" ht="12.75" hidden="1">
      <c r="B10" t="str">
        <f>МатчиРос1!B12</f>
        <v>Томь-igorocker</v>
      </c>
      <c r="C10" t="str">
        <f>RIGHT(МатчиРос1!K11,1)</f>
        <v>0</v>
      </c>
      <c r="D10">
        <f>F9</f>
        <v>0</v>
      </c>
      <c r="E10">
        <f>E9</f>
        <v>0</v>
      </c>
      <c r="F10">
        <f>D9</f>
        <v>1</v>
      </c>
      <c r="G10" t="str">
        <f>H9</f>
        <v>0</v>
      </c>
      <c r="H10" t="str">
        <f>G9</f>
        <v>3</v>
      </c>
    </row>
    <row r="11" spans="2:8" ht="12.75" hidden="1">
      <c r="B11" t="str">
        <f>МатчиРос1!B13</f>
        <v>Спартак(Нч)-alexivan</v>
      </c>
      <c r="C11" t="str">
        <f>LEFT(МатчиРос1!K13,1)</f>
        <v>1</v>
      </c>
      <c r="D11">
        <f>IF(C11="",0,IF(C11&gt;C12,1,0))</f>
        <v>1</v>
      </c>
      <c r="E11">
        <f>IF(C11="",0,IF(C11=C12,1,0))</f>
        <v>0</v>
      </c>
      <c r="F11">
        <f>IF(C11="",0,IF(C11&lt;C12,1,0))</f>
        <v>0</v>
      </c>
      <c r="G11" t="str">
        <f>C11</f>
        <v>1</v>
      </c>
      <c r="H11" t="str">
        <f>C12</f>
        <v>0</v>
      </c>
    </row>
    <row r="12" spans="2:8" ht="12.75" hidden="1">
      <c r="B12" t="str">
        <f>МатчиРос1!B14</f>
        <v>Спартак(М)-amelin</v>
      </c>
      <c r="C12" t="str">
        <f>RIGHT(МатчиРос1!K13,1)</f>
        <v>0</v>
      </c>
      <c r="D12">
        <f>F11</f>
        <v>0</v>
      </c>
      <c r="E12">
        <f>E11</f>
        <v>0</v>
      </c>
      <c r="F12">
        <f>D11</f>
        <v>1</v>
      </c>
      <c r="G12" t="str">
        <f>H11</f>
        <v>0</v>
      </c>
      <c r="H12" t="str">
        <f>G11</f>
        <v>1</v>
      </c>
    </row>
    <row r="13" spans="2:8" ht="12.75" hidden="1">
      <c r="B13" t="str">
        <f>МатчиРос1!B15</f>
        <v>Динамо(Бр)-FanLoko</v>
      </c>
      <c r="C13" t="str">
        <f>LEFT(МатчиРос1!K15,1)</f>
        <v>1</v>
      </c>
      <c r="D13">
        <f>IF(C13="",0,IF(C13&gt;C14,1,0))</f>
        <v>0</v>
      </c>
      <c r="E13">
        <f>IF(C13="",0,IF(C13=C14,1,0))</f>
        <v>1</v>
      </c>
      <c r="F13">
        <f>IF(C13="",0,IF(C13&lt;C14,1,0))</f>
        <v>0</v>
      </c>
      <c r="G13" t="str">
        <f>C13</f>
        <v>1</v>
      </c>
      <c r="H13" t="str">
        <f>C14</f>
        <v>1</v>
      </c>
    </row>
    <row r="14" spans="2:8" ht="12.75" hidden="1">
      <c r="B14" t="str">
        <f>МатчиРос1!B16</f>
        <v>Динамо(СПб)-dkdens</v>
      </c>
      <c r="C14" t="str">
        <f>RIGHT(МатчиРос1!K15,1)</f>
        <v>1</v>
      </c>
      <c r="D14">
        <f>F13</f>
        <v>0</v>
      </c>
      <c r="E14">
        <f>E13</f>
        <v>1</v>
      </c>
      <c r="F14">
        <f>D13</f>
        <v>0</v>
      </c>
      <c r="G14" t="str">
        <f>H13</f>
        <v>1</v>
      </c>
      <c r="H14" t="str">
        <f>G13</f>
        <v>1</v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113</v>
      </c>
      <c r="C21">
        <v>6</v>
      </c>
      <c r="D21">
        <v>4</v>
      </c>
      <c r="E21">
        <v>0</v>
      </c>
      <c r="F21">
        <v>12</v>
      </c>
      <c r="G21">
        <v>3</v>
      </c>
      <c r="H21">
        <f>COUNTIF($O$21:$O$34,"&gt;"&amp;O21)+COUNTIF($O$21:$O21,"="&amp;O21)</f>
        <v>1</v>
      </c>
      <c r="I21">
        <f>C21+VLOOKUP($B21,$B$1:$H$16,3,0)</f>
        <v>6</v>
      </c>
      <c r="J21">
        <f>D21+VLOOKUP($B21,$B$1:$H$16,4,0)</f>
        <v>4</v>
      </c>
      <c r="K21">
        <f>E21+VLOOKUP($B21,$B$1:$H$16,5,0)</f>
        <v>1</v>
      </c>
      <c r="L21">
        <f>F21+VLOOKUP($B21,$B$1:$H$16,6,0)</f>
        <v>12</v>
      </c>
      <c r="M21">
        <f>G21+VLOOKUP($B21,$B$1:$H$16,7,0)</f>
        <v>4</v>
      </c>
      <c r="N21">
        <f>I21*3+J21</f>
        <v>22</v>
      </c>
      <c r="O21">
        <f>N21+(I21*0.1)+((L21-M21)*0.01)+(L21*0.001)</f>
        <v>22.692</v>
      </c>
      <c r="P21" t="str">
        <f>B21</f>
        <v>Спартак(М)-amelin</v>
      </c>
    </row>
    <row r="22" spans="2:16" ht="12.75" hidden="1">
      <c r="B22" t="s">
        <v>111</v>
      </c>
      <c r="C22">
        <v>4</v>
      </c>
      <c r="D22">
        <v>6</v>
      </c>
      <c r="E22">
        <v>0</v>
      </c>
      <c r="F22">
        <v>12</v>
      </c>
      <c r="G22">
        <v>5</v>
      </c>
      <c r="H22">
        <f>COUNTIF($O$21:$O$34,"&gt;"&amp;O22)+COUNTIF($O$21:$O22,"="&amp;O22)</f>
        <v>4</v>
      </c>
      <c r="I22">
        <f aca="true" t="shared" si="0" ref="I22:I34">C22+VLOOKUP($B22,$B$1:$H$16,3,0)</f>
        <v>4</v>
      </c>
      <c r="J22">
        <f aca="true" t="shared" si="1" ref="J22:J34">D22+VLOOKUP($B22,$B$1:$H$16,4,0)</f>
        <v>6</v>
      </c>
      <c r="K22">
        <f aca="true" t="shared" si="2" ref="K22:K34">E22+VLOOKUP($B22,$B$1:$H$16,5,0)</f>
        <v>1</v>
      </c>
      <c r="L22">
        <f aca="true" t="shared" si="3" ref="L22:L34">F22+VLOOKUP($B22,$B$1:$H$16,6,0)</f>
        <v>12</v>
      </c>
      <c r="M22">
        <f aca="true" t="shared" si="4" ref="M22:M34">G22+VLOOKUP($B22,$B$1:$H$16,7,0)</f>
        <v>8</v>
      </c>
      <c r="N22">
        <f aca="true" t="shared" si="5" ref="N22:N34">I22*3+J22</f>
        <v>18</v>
      </c>
      <c r="O22">
        <f aca="true" t="shared" si="6" ref="O22:O34">N22+(I22*0.1)+((L22-M22)*0.01)+(L22*0.001)</f>
        <v>18.451999999999998</v>
      </c>
      <c r="P22" t="str">
        <f aca="true" t="shared" si="7" ref="P22:P34">B22</f>
        <v>Томь-igorocker</v>
      </c>
    </row>
    <row r="23" spans="2:16" ht="12.75" hidden="1">
      <c r="B23" t="s">
        <v>116</v>
      </c>
      <c r="C23">
        <v>5</v>
      </c>
      <c r="D23">
        <v>2</v>
      </c>
      <c r="E23">
        <v>3</v>
      </c>
      <c r="F23">
        <v>12</v>
      </c>
      <c r="G23">
        <v>6</v>
      </c>
      <c r="H23">
        <f>COUNTIF($O$21:$O$34,"&gt;"&amp;O23)+COUNTIF($O$21:$O23,"="&amp;O23)</f>
        <v>5</v>
      </c>
      <c r="I23">
        <f t="shared" si="0"/>
        <v>5</v>
      </c>
      <c r="J23">
        <f t="shared" si="1"/>
        <v>2</v>
      </c>
      <c r="K23">
        <f t="shared" si="2"/>
        <v>4</v>
      </c>
      <c r="L23">
        <f t="shared" si="3"/>
        <v>12</v>
      </c>
      <c r="M23">
        <f t="shared" si="4"/>
        <v>7</v>
      </c>
      <c r="N23">
        <f t="shared" si="5"/>
        <v>17</v>
      </c>
      <c r="O23">
        <f t="shared" si="6"/>
        <v>17.562</v>
      </c>
      <c r="P23" t="str">
        <f t="shared" si="7"/>
        <v>КАМАЗ-sass1954</v>
      </c>
    </row>
    <row r="24" spans="2:16" ht="12.75" hidden="1">
      <c r="B24" t="s">
        <v>120</v>
      </c>
      <c r="C24">
        <v>4</v>
      </c>
      <c r="D24">
        <v>5</v>
      </c>
      <c r="E24">
        <v>1</v>
      </c>
      <c r="F24">
        <v>12</v>
      </c>
      <c r="G24">
        <v>6</v>
      </c>
      <c r="H24">
        <f>COUNTIF($O$21:$O$34,"&gt;"&amp;O24)+COUNTIF($O$21:$O24,"="&amp;O24)</f>
        <v>2</v>
      </c>
      <c r="I24">
        <f t="shared" si="0"/>
        <v>5</v>
      </c>
      <c r="J24">
        <f t="shared" si="1"/>
        <v>5</v>
      </c>
      <c r="K24">
        <f t="shared" si="2"/>
        <v>1</v>
      </c>
      <c r="L24">
        <f t="shared" si="3"/>
        <v>13</v>
      </c>
      <c r="M24">
        <f t="shared" si="4"/>
        <v>6</v>
      </c>
      <c r="N24">
        <f t="shared" si="5"/>
        <v>20</v>
      </c>
      <c r="O24">
        <f t="shared" si="6"/>
        <v>20.583000000000002</v>
      </c>
      <c r="P24" t="str">
        <f t="shared" si="7"/>
        <v>Локомотив(М)-AlekseyShalaev</v>
      </c>
    </row>
    <row r="25" spans="2:16" ht="12.75" hidden="1">
      <c r="B25" t="s">
        <v>121</v>
      </c>
      <c r="C25">
        <v>3</v>
      </c>
      <c r="D25">
        <v>6</v>
      </c>
      <c r="E25">
        <v>1</v>
      </c>
      <c r="F25">
        <v>12</v>
      </c>
      <c r="G25">
        <v>5</v>
      </c>
      <c r="H25">
        <f>COUNTIF($O$21:$O$34,"&gt;"&amp;O25)+COUNTIF($O$21:$O25,"="&amp;O25)</f>
        <v>3</v>
      </c>
      <c r="I25">
        <f t="shared" si="0"/>
        <v>4</v>
      </c>
      <c r="J25">
        <f t="shared" si="1"/>
        <v>6</v>
      </c>
      <c r="K25">
        <f t="shared" si="2"/>
        <v>1</v>
      </c>
      <c r="L25">
        <f t="shared" si="3"/>
        <v>15</v>
      </c>
      <c r="M25">
        <f t="shared" si="4"/>
        <v>5</v>
      </c>
      <c r="N25">
        <f t="shared" si="5"/>
        <v>18</v>
      </c>
      <c r="O25">
        <f t="shared" si="6"/>
        <v>18.515</v>
      </c>
      <c r="P25" t="str">
        <f t="shared" si="7"/>
        <v>Рубин-SkVaL</v>
      </c>
    </row>
    <row r="26" spans="2:16" ht="12.75" hidden="1">
      <c r="B26" t="s">
        <v>112</v>
      </c>
      <c r="C26">
        <v>3</v>
      </c>
      <c r="D26">
        <v>4</v>
      </c>
      <c r="E26">
        <v>3</v>
      </c>
      <c r="F26">
        <v>10</v>
      </c>
      <c r="G26">
        <v>9</v>
      </c>
      <c r="H26">
        <f>COUNTIF($O$21:$O$34,"&gt;"&amp;O26)+COUNTIF($O$21:$O26,"="&amp;O26)</f>
        <v>6</v>
      </c>
      <c r="I26">
        <f t="shared" si="0"/>
        <v>4</v>
      </c>
      <c r="J26">
        <f t="shared" si="1"/>
        <v>4</v>
      </c>
      <c r="K26">
        <f t="shared" si="2"/>
        <v>3</v>
      </c>
      <c r="L26">
        <f t="shared" si="3"/>
        <v>11</v>
      </c>
      <c r="M26">
        <f t="shared" si="4"/>
        <v>9</v>
      </c>
      <c r="N26">
        <f t="shared" si="5"/>
        <v>16</v>
      </c>
      <c r="O26">
        <f t="shared" si="6"/>
        <v>16.430999999999997</v>
      </c>
      <c r="P26" t="str">
        <f t="shared" si="7"/>
        <v>Амкар-Марафон</v>
      </c>
    </row>
    <row r="27" spans="2:16" ht="12.75" hidden="1">
      <c r="B27" t="s">
        <v>122</v>
      </c>
      <c r="C27">
        <v>3</v>
      </c>
      <c r="D27">
        <v>3</v>
      </c>
      <c r="E27">
        <v>4</v>
      </c>
      <c r="F27">
        <v>10</v>
      </c>
      <c r="G27">
        <v>11</v>
      </c>
      <c r="H27">
        <f>COUNTIF($O$21:$O$34,"&gt;"&amp;O27)+COUNTIF($O$21:$O27,"="&amp;O27)</f>
        <v>10</v>
      </c>
      <c r="I27">
        <f t="shared" si="0"/>
        <v>3</v>
      </c>
      <c r="J27">
        <f t="shared" si="1"/>
        <v>3</v>
      </c>
      <c r="K27">
        <f t="shared" si="2"/>
        <v>5</v>
      </c>
      <c r="L27">
        <f t="shared" si="3"/>
        <v>11</v>
      </c>
      <c r="M27">
        <f t="shared" si="4"/>
        <v>13</v>
      </c>
      <c r="N27">
        <f t="shared" si="5"/>
        <v>12</v>
      </c>
      <c r="O27">
        <f t="shared" si="6"/>
        <v>12.291</v>
      </c>
      <c r="P27" t="str">
        <f t="shared" si="7"/>
        <v>Салют-saleh</v>
      </c>
    </row>
    <row r="28" spans="2:16" ht="12.75" hidden="1">
      <c r="B28" t="s">
        <v>117</v>
      </c>
      <c r="C28">
        <v>2</v>
      </c>
      <c r="D28">
        <v>6</v>
      </c>
      <c r="E28">
        <v>2</v>
      </c>
      <c r="F28">
        <v>8</v>
      </c>
      <c r="G28">
        <v>9</v>
      </c>
      <c r="H28">
        <f>COUNTIF($O$21:$O$34,"&gt;"&amp;O28)+COUNTIF($O$21:$O28,"="&amp;O28)</f>
        <v>9</v>
      </c>
      <c r="I28">
        <f t="shared" si="0"/>
        <v>2</v>
      </c>
      <c r="J28">
        <f t="shared" si="1"/>
        <v>7</v>
      </c>
      <c r="K28">
        <f t="shared" si="2"/>
        <v>2</v>
      </c>
      <c r="L28">
        <f t="shared" si="3"/>
        <v>9</v>
      </c>
      <c r="M28">
        <f t="shared" si="4"/>
        <v>10</v>
      </c>
      <c r="N28">
        <f t="shared" si="5"/>
        <v>13</v>
      </c>
      <c r="O28">
        <f t="shared" si="6"/>
        <v>13.199</v>
      </c>
      <c r="P28" t="str">
        <f t="shared" si="7"/>
        <v>Динамо(Бр)-FanLoko</v>
      </c>
    </row>
    <row r="29" spans="2:16" ht="12.75" hidden="1">
      <c r="B29" t="s">
        <v>138</v>
      </c>
      <c r="C29">
        <v>3</v>
      </c>
      <c r="D29">
        <v>1</v>
      </c>
      <c r="E29">
        <v>6</v>
      </c>
      <c r="F29">
        <v>8</v>
      </c>
      <c r="G29">
        <v>18</v>
      </c>
      <c r="H29">
        <f>COUNTIF($O$21:$O$34,"&gt;"&amp;O29)+COUNTIF($O$21:$O29,"="&amp;O29)</f>
        <v>7</v>
      </c>
      <c r="I29">
        <f t="shared" si="0"/>
        <v>4</v>
      </c>
      <c r="J29">
        <f t="shared" si="1"/>
        <v>1</v>
      </c>
      <c r="K29">
        <f t="shared" si="2"/>
        <v>6</v>
      </c>
      <c r="L29">
        <f t="shared" si="3"/>
        <v>10</v>
      </c>
      <c r="M29">
        <f t="shared" si="4"/>
        <v>18</v>
      </c>
      <c r="N29">
        <f t="shared" si="5"/>
        <v>13</v>
      </c>
      <c r="O29">
        <f t="shared" si="6"/>
        <v>13.33</v>
      </c>
      <c r="P29" t="str">
        <f t="shared" si="7"/>
        <v>СКА-Энергия-URSAlex</v>
      </c>
    </row>
    <row r="30" spans="2:16" ht="12.75" hidden="1">
      <c r="B30" t="s">
        <v>114</v>
      </c>
      <c r="C30">
        <v>2</v>
      </c>
      <c r="D30">
        <v>4</v>
      </c>
      <c r="E30">
        <v>4</v>
      </c>
      <c r="F30">
        <v>12</v>
      </c>
      <c r="G30">
        <v>15</v>
      </c>
      <c r="H30">
        <f>COUNTIF($O$21:$O$34,"&gt;"&amp;O30)+COUNTIF($O$21:$O30,"="&amp;O30)</f>
        <v>8</v>
      </c>
      <c r="I30">
        <f t="shared" si="0"/>
        <v>3</v>
      </c>
      <c r="J30">
        <f t="shared" si="1"/>
        <v>4</v>
      </c>
      <c r="K30">
        <f t="shared" si="2"/>
        <v>4</v>
      </c>
      <c r="L30">
        <f t="shared" si="3"/>
        <v>14</v>
      </c>
      <c r="M30">
        <f t="shared" si="4"/>
        <v>16</v>
      </c>
      <c r="N30">
        <f t="shared" si="5"/>
        <v>13</v>
      </c>
      <c r="O30">
        <f t="shared" si="6"/>
        <v>13.294</v>
      </c>
      <c r="P30" t="str">
        <f t="shared" si="7"/>
        <v>Кузбасс-Торпедовец</v>
      </c>
    </row>
    <row r="31" spans="2:16" ht="12.75" hidden="1">
      <c r="B31" t="s">
        <v>115</v>
      </c>
      <c r="C31">
        <v>2</v>
      </c>
      <c r="D31">
        <v>4</v>
      </c>
      <c r="E31">
        <v>4</v>
      </c>
      <c r="F31">
        <v>8</v>
      </c>
      <c r="G31">
        <v>14</v>
      </c>
      <c r="H31">
        <f>COUNTIF($O$21:$O$34,"&gt;"&amp;O31)+COUNTIF($O$21:$O31,"="&amp;O31)</f>
        <v>12</v>
      </c>
      <c r="I31">
        <f t="shared" si="0"/>
        <v>2</v>
      </c>
      <c r="J31">
        <f t="shared" si="1"/>
        <v>5</v>
      </c>
      <c r="K31">
        <f t="shared" si="2"/>
        <v>4</v>
      </c>
      <c r="L31">
        <f t="shared" si="3"/>
        <v>9</v>
      </c>
      <c r="M31">
        <f t="shared" si="4"/>
        <v>15</v>
      </c>
      <c r="N31">
        <f t="shared" si="5"/>
        <v>11</v>
      </c>
      <c r="O31">
        <f t="shared" si="6"/>
        <v>11.149</v>
      </c>
      <c r="P31" t="str">
        <f t="shared" si="7"/>
        <v>Динамо(СПб)-dkdens</v>
      </c>
    </row>
    <row r="32" spans="2:16" ht="12.75" hidden="1">
      <c r="B32" t="s">
        <v>119</v>
      </c>
      <c r="C32">
        <v>2</v>
      </c>
      <c r="D32">
        <v>3</v>
      </c>
      <c r="E32">
        <v>5</v>
      </c>
      <c r="F32">
        <v>11</v>
      </c>
      <c r="G32">
        <v>18</v>
      </c>
      <c r="H32">
        <f>COUNTIF($O$21:$O$34,"&gt;"&amp;O32)+COUNTIF($O$21:$O32,"="&amp;O32)</f>
        <v>11</v>
      </c>
      <c r="I32">
        <f t="shared" si="0"/>
        <v>3</v>
      </c>
      <c r="J32">
        <f t="shared" si="1"/>
        <v>3</v>
      </c>
      <c r="K32">
        <f t="shared" si="2"/>
        <v>5</v>
      </c>
      <c r="L32">
        <f t="shared" si="3"/>
        <v>12</v>
      </c>
      <c r="M32">
        <f t="shared" si="4"/>
        <v>18</v>
      </c>
      <c r="N32">
        <f t="shared" si="5"/>
        <v>12</v>
      </c>
      <c r="O32">
        <f t="shared" si="6"/>
        <v>12.252</v>
      </c>
      <c r="P32" t="str">
        <f t="shared" si="7"/>
        <v>Спартак(Нч)-alexivan</v>
      </c>
    </row>
    <row r="33" spans="2:16" ht="12.75" hidden="1">
      <c r="B33" t="s">
        <v>123</v>
      </c>
      <c r="C33">
        <v>1</v>
      </c>
      <c r="D33">
        <v>5</v>
      </c>
      <c r="E33">
        <v>4</v>
      </c>
      <c r="F33">
        <v>4</v>
      </c>
      <c r="G33">
        <v>7</v>
      </c>
      <c r="H33">
        <f>COUNTIF($O$21:$O$34,"&gt;"&amp;O33)+COUNTIF($O$21:$O33,"="&amp;O33)</f>
        <v>13</v>
      </c>
      <c r="I33">
        <f t="shared" si="0"/>
        <v>1</v>
      </c>
      <c r="J33">
        <f t="shared" si="1"/>
        <v>5</v>
      </c>
      <c r="K33">
        <f t="shared" si="2"/>
        <v>5</v>
      </c>
      <c r="L33">
        <f t="shared" si="3"/>
        <v>4</v>
      </c>
      <c r="M33">
        <f t="shared" si="4"/>
        <v>8</v>
      </c>
      <c r="N33">
        <f t="shared" si="5"/>
        <v>8</v>
      </c>
      <c r="O33">
        <f t="shared" si="6"/>
        <v>8.064</v>
      </c>
      <c r="P33" t="str">
        <f t="shared" si="7"/>
        <v>Ростов-afa</v>
      </c>
    </row>
    <row r="34" spans="2:16" ht="12.75" hidden="1">
      <c r="B34" t="s">
        <v>118</v>
      </c>
      <c r="C34">
        <v>1</v>
      </c>
      <c r="D34">
        <v>5</v>
      </c>
      <c r="E34">
        <v>4</v>
      </c>
      <c r="F34">
        <v>8</v>
      </c>
      <c r="G34">
        <v>13</v>
      </c>
      <c r="H34">
        <f>COUNTIF($O$21:$O$34,"&gt;"&amp;O34)+COUNTIF($O$21:$O34,"="&amp;O34)</f>
        <v>14</v>
      </c>
      <c r="I34">
        <f t="shared" si="0"/>
        <v>1</v>
      </c>
      <c r="J34">
        <f t="shared" si="1"/>
        <v>5</v>
      </c>
      <c r="K34">
        <f t="shared" si="2"/>
        <v>5</v>
      </c>
      <c r="L34">
        <f t="shared" si="3"/>
        <v>8</v>
      </c>
      <c r="M34">
        <f t="shared" si="4"/>
        <v>15</v>
      </c>
      <c r="N34">
        <f t="shared" si="5"/>
        <v>8</v>
      </c>
      <c r="O34">
        <f t="shared" si="6"/>
        <v>8.037999999999998</v>
      </c>
      <c r="P34" t="str">
        <f t="shared" si="7"/>
        <v>Зенит-Farar</v>
      </c>
    </row>
    <row r="35" ht="12.75" hidden="1"/>
    <row r="36" ht="12.75" hidden="1"/>
    <row r="37" ht="12.75" hidden="1"/>
    <row r="38" ht="13.5" hidden="1" thickBot="1"/>
    <row r="39" spans="1:10" ht="13.5" thickBot="1">
      <c r="A39" s="49" t="s">
        <v>103</v>
      </c>
      <c r="B39" s="50" t="s">
        <v>104</v>
      </c>
      <c r="C39" s="51" t="s">
        <v>105</v>
      </c>
      <c r="D39" s="51" t="s">
        <v>106</v>
      </c>
      <c r="E39" s="51" t="s">
        <v>107</v>
      </c>
      <c r="F39" s="106" t="s">
        <v>108</v>
      </c>
      <c r="G39" s="107"/>
      <c r="H39" s="108"/>
      <c r="I39" s="51" t="s">
        <v>109</v>
      </c>
      <c r="J39" s="52" t="s">
        <v>110</v>
      </c>
    </row>
    <row r="40" spans="1:10" ht="12.75">
      <c r="A40" s="53">
        <v>1</v>
      </c>
      <c r="B40" s="54" t="str">
        <f>VLOOKUP($A40,$H$21:$P$36,9,0)</f>
        <v>Спартак(М)-amelin</v>
      </c>
      <c r="C40" s="55">
        <f>VLOOKUP($A40,$H$21:$P$36,2,0)</f>
        <v>6</v>
      </c>
      <c r="D40" s="55">
        <f>VLOOKUP($A40,$H$21:$P$36,3,0)</f>
        <v>4</v>
      </c>
      <c r="E40" s="55">
        <f>VLOOKUP($A40,$H$21:$P$36,4,0)</f>
        <v>1</v>
      </c>
      <c r="F40" s="56">
        <f>VLOOKUP($A40,$H$21:$P$36,5,0)</f>
        <v>12</v>
      </c>
      <c r="G40" s="57" t="s">
        <v>22</v>
      </c>
      <c r="H40" s="58">
        <f>VLOOKUP($A40,$H$21:$P$36,6,0)</f>
        <v>4</v>
      </c>
      <c r="I40" s="55">
        <f>F40-H40</f>
        <v>8</v>
      </c>
      <c r="J40" s="59">
        <f>VLOOKUP($A40,$H$21:$P$36,7,0)</f>
        <v>22</v>
      </c>
    </row>
    <row r="41" spans="1:10" ht="12.75">
      <c r="A41" s="60">
        <v>2</v>
      </c>
      <c r="B41" s="61" t="str">
        <f aca="true" t="shared" si="8" ref="B41:B53">VLOOKUP($A41,$H$21:$P$36,9,0)</f>
        <v>Локомотив(М)-AlekseyShalaev</v>
      </c>
      <c r="C41" s="62">
        <f aca="true" t="shared" si="9" ref="C41:C53">VLOOKUP($A41,$H$21:$P$36,2,0)</f>
        <v>5</v>
      </c>
      <c r="D41" s="62">
        <f aca="true" t="shared" si="10" ref="D41:D53">VLOOKUP($A41,$H$21:$P$36,3,0)</f>
        <v>5</v>
      </c>
      <c r="E41" s="62">
        <f aca="true" t="shared" si="11" ref="E41:E53">VLOOKUP($A41,$H$21:$P$36,4,0)</f>
        <v>1</v>
      </c>
      <c r="F41" s="63">
        <f aca="true" t="shared" si="12" ref="F41:F53">VLOOKUP($A41,$H$21:$P$36,5,0)</f>
        <v>13</v>
      </c>
      <c r="G41" s="64" t="s">
        <v>22</v>
      </c>
      <c r="H41" s="65">
        <f aca="true" t="shared" si="13" ref="H41:H53">VLOOKUP($A41,$H$21:$P$36,6,0)</f>
        <v>6</v>
      </c>
      <c r="I41" s="62">
        <f aca="true" t="shared" si="14" ref="I41:I53">F41-H41</f>
        <v>7</v>
      </c>
      <c r="J41" s="66">
        <f aca="true" t="shared" si="15" ref="J41:J53">VLOOKUP($A41,$H$21:$P$36,7,0)</f>
        <v>20</v>
      </c>
    </row>
    <row r="42" spans="1:10" ht="12.75">
      <c r="A42" s="60">
        <v>3</v>
      </c>
      <c r="B42" s="61" t="str">
        <f t="shared" si="8"/>
        <v>Рубин-SkVaL</v>
      </c>
      <c r="C42" s="62">
        <f t="shared" si="9"/>
        <v>4</v>
      </c>
      <c r="D42" s="62">
        <f t="shared" si="10"/>
        <v>6</v>
      </c>
      <c r="E42" s="62">
        <f t="shared" si="11"/>
        <v>1</v>
      </c>
      <c r="F42" s="63">
        <f t="shared" si="12"/>
        <v>15</v>
      </c>
      <c r="G42" s="64" t="s">
        <v>22</v>
      </c>
      <c r="H42" s="65">
        <f t="shared" si="13"/>
        <v>5</v>
      </c>
      <c r="I42" s="62">
        <f t="shared" si="14"/>
        <v>10</v>
      </c>
      <c r="J42" s="66">
        <f t="shared" si="15"/>
        <v>18</v>
      </c>
    </row>
    <row r="43" spans="1:10" ht="12.75">
      <c r="A43" s="67">
        <v>4</v>
      </c>
      <c r="B43" s="68" t="str">
        <f t="shared" si="8"/>
        <v>Томь-igorocker</v>
      </c>
      <c r="C43" s="69">
        <f t="shared" si="9"/>
        <v>4</v>
      </c>
      <c r="D43" s="69">
        <f t="shared" si="10"/>
        <v>6</v>
      </c>
      <c r="E43" s="69">
        <f t="shared" si="11"/>
        <v>1</v>
      </c>
      <c r="F43" s="70">
        <f t="shared" si="12"/>
        <v>12</v>
      </c>
      <c r="G43" s="71" t="s">
        <v>22</v>
      </c>
      <c r="H43" s="72">
        <f t="shared" si="13"/>
        <v>8</v>
      </c>
      <c r="I43" s="69">
        <f t="shared" si="14"/>
        <v>4</v>
      </c>
      <c r="J43" s="73">
        <f t="shared" si="15"/>
        <v>18</v>
      </c>
    </row>
    <row r="44" spans="1:10" ht="12.75">
      <c r="A44" s="67">
        <v>5</v>
      </c>
      <c r="B44" s="68" t="str">
        <f t="shared" si="8"/>
        <v>КАМАЗ-sass1954</v>
      </c>
      <c r="C44" s="69">
        <f t="shared" si="9"/>
        <v>5</v>
      </c>
      <c r="D44" s="69">
        <f t="shared" si="10"/>
        <v>2</v>
      </c>
      <c r="E44" s="69">
        <f t="shared" si="11"/>
        <v>4</v>
      </c>
      <c r="F44" s="70">
        <f t="shared" si="12"/>
        <v>12</v>
      </c>
      <c r="G44" s="71" t="s">
        <v>22</v>
      </c>
      <c r="H44" s="72">
        <f t="shared" si="13"/>
        <v>7</v>
      </c>
      <c r="I44" s="69">
        <f t="shared" si="14"/>
        <v>5</v>
      </c>
      <c r="J44" s="73">
        <f t="shared" si="15"/>
        <v>17</v>
      </c>
    </row>
    <row r="45" spans="1:10" ht="12.75">
      <c r="A45" s="67">
        <v>6</v>
      </c>
      <c r="B45" s="68" t="str">
        <f t="shared" si="8"/>
        <v>Амкар-Марафон</v>
      </c>
      <c r="C45" s="69">
        <f t="shared" si="9"/>
        <v>4</v>
      </c>
      <c r="D45" s="69">
        <f t="shared" si="10"/>
        <v>4</v>
      </c>
      <c r="E45" s="69">
        <f t="shared" si="11"/>
        <v>3</v>
      </c>
      <c r="F45" s="70">
        <f t="shared" si="12"/>
        <v>11</v>
      </c>
      <c r="G45" s="71" t="s">
        <v>22</v>
      </c>
      <c r="H45" s="72">
        <f t="shared" si="13"/>
        <v>9</v>
      </c>
      <c r="I45" s="69">
        <f t="shared" si="14"/>
        <v>2</v>
      </c>
      <c r="J45" s="73">
        <f t="shared" si="15"/>
        <v>16</v>
      </c>
    </row>
    <row r="46" spans="1:10" ht="12.75">
      <c r="A46" s="67">
        <v>7</v>
      </c>
      <c r="B46" s="68" t="str">
        <f t="shared" si="8"/>
        <v>СКА-Энергия-URSAlex</v>
      </c>
      <c r="C46" s="69">
        <f t="shared" si="9"/>
        <v>4</v>
      </c>
      <c r="D46" s="69">
        <f t="shared" si="10"/>
        <v>1</v>
      </c>
      <c r="E46" s="69">
        <f t="shared" si="11"/>
        <v>6</v>
      </c>
      <c r="F46" s="70">
        <f t="shared" si="12"/>
        <v>10</v>
      </c>
      <c r="G46" s="71" t="s">
        <v>22</v>
      </c>
      <c r="H46" s="72">
        <f t="shared" si="13"/>
        <v>18</v>
      </c>
      <c r="I46" s="69">
        <f t="shared" si="14"/>
        <v>-8</v>
      </c>
      <c r="J46" s="73">
        <f t="shared" si="15"/>
        <v>13</v>
      </c>
    </row>
    <row r="47" spans="1:10" ht="12.75">
      <c r="A47" s="67">
        <v>8</v>
      </c>
      <c r="B47" s="68" t="str">
        <f t="shared" si="8"/>
        <v>Кузбасс-Торпедовец</v>
      </c>
      <c r="C47" s="69">
        <f t="shared" si="9"/>
        <v>3</v>
      </c>
      <c r="D47" s="69">
        <f t="shared" si="10"/>
        <v>4</v>
      </c>
      <c r="E47" s="69">
        <f t="shared" si="11"/>
        <v>4</v>
      </c>
      <c r="F47" s="70">
        <f t="shared" si="12"/>
        <v>14</v>
      </c>
      <c r="G47" s="71" t="s">
        <v>22</v>
      </c>
      <c r="H47" s="72">
        <f t="shared" si="13"/>
        <v>16</v>
      </c>
      <c r="I47" s="69">
        <f t="shared" si="14"/>
        <v>-2</v>
      </c>
      <c r="J47" s="73">
        <f t="shared" si="15"/>
        <v>13</v>
      </c>
    </row>
    <row r="48" spans="1:10" ht="12.75">
      <c r="A48" s="67">
        <v>9</v>
      </c>
      <c r="B48" s="68" t="str">
        <f t="shared" si="8"/>
        <v>Динамо(Бр)-FanLoko</v>
      </c>
      <c r="C48" s="69">
        <f t="shared" si="9"/>
        <v>2</v>
      </c>
      <c r="D48" s="69">
        <f t="shared" si="10"/>
        <v>7</v>
      </c>
      <c r="E48" s="69">
        <f t="shared" si="11"/>
        <v>2</v>
      </c>
      <c r="F48" s="70">
        <f t="shared" si="12"/>
        <v>9</v>
      </c>
      <c r="G48" s="71" t="s">
        <v>22</v>
      </c>
      <c r="H48" s="72">
        <f t="shared" si="13"/>
        <v>10</v>
      </c>
      <c r="I48" s="69">
        <f t="shared" si="14"/>
        <v>-1</v>
      </c>
      <c r="J48" s="73">
        <f t="shared" si="15"/>
        <v>13</v>
      </c>
    </row>
    <row r="49" spans="1:10" ht="12.75">
      <c r="A49" s="67">
        <v>10</v>
      </c>
      <c r="B49" s="68" t="str">
        <f t="shared" si="8"/>
        <v>Салют-saleh</v>
      </c>
      <c r="C49" s="69">
        <f t="shared" si="9"/>
        <v>3</v>
      </c>
      <c r="D49" s="69">
        <f t="shared" si="10"/>
        <v>3</v>
      </c>
      <c r="E49" s="69">
        <f t="shared" si="11"/>
        <v>5</v>
      </c>
      <c r="F49" s="70">
        <f t="shared" si="12"/>
        <v>11</v>
      </c>
      <c r="G49" s="71" t="s">
        <v>22</v>
      </c>
      <c r="H49" s="72">
        <f t="shared" si="13"/>
        <v>13</v>
      </c>
      <c r="I49" s="69">
        <f t="shared" si="14"/>
        <v>-2</v>
      </c>
      <c r="J49" s="73">
        <f t="shared" si="15"/>
        <v>12</v>
      </c>
    </row>
    <row r="50" spans="1:10" ht="12.75">
      <c r="A50" s="67">
        <v>11</v>
      </c>
      <c r="B50" s="68" t="str">
        <f t="shared" si="8"/>
        <v>Спартак(Нч)-alexivan</v>
      </c>
      <c r="C50" s="69">
        <f t="shared" si="9"/>
        <v>3</v>
      </c>
      <c r="D50" s="69">
        <f t="shared" si="10"/>
        <v>3</v>
      </c>
      <c r="E50" s="69">
        <f t="shared" si="11"/>
        <v>5</v>
      </c>
      <c r="F50" s="70">
        <f t="shared" si="12"/>
        <v>12</v>
      </c>
      <c r="G50" s="71" t="s">
        <v>22</v>
      </c>
      <c r="H50" s="72">
        <f t="shared" si="13"/>
        <v>18</v>
      </c>
      <c r="I50" s="69">
        <f t="shared" si="14"/>
        <v>-6</v>
      </c>
      <c r="J50" s="73">
        <f t="shared" si="15"/>
        <v>12</v>
      </c>
    </row>
    <row r="51" spans="1:10" ht="12.75">
      <c r="A51" s="67">
        <v>12</v>
      </c>
      <c r="B51" s="68" t="str">
        <f t="shared" si="8"/>
        <v>Динамо(СПб)-dkdens</v>
      </c>
      <c r="C51" s="69">
        <f t="shared" si="9"/>
        <v>2</v>
      </c>
      <c r="D51" s="69">
        <f t="shared" si="10"/>
        <v>5</v>
      </c>
      <c r="E51" s="69">
        <f t="shared" si="11"/>
        <v>4</v>
      </c>
      <c r="F51" s="70">
        <f t="shared" si="12"/>
        <v>9</v>
      </c>
      <c r="G51" s="71" t="s">
        <v>22</v>
      </c>
      <c r="H51" s="72">
        <f t="shared" si="13"/>
        <v>15</v>
      </c>
      <c r="I51" s="69">
        <f t="shared" si="14"/>
        <v>-6</v>
      </c>
      <c r="J51" s="73">
        <f t="shared" si="15"/>
        <v>11</v>
      </c>
    </row>
    <row r="52" spans="1:10" ht="12.75">
      <c r="A52" s="67">
        <v>13</v>
      </c>
      <c r="B52" s="68" t="str">
        <f t="shared" si="8"/>
        <v>Ростов-afa</v>
      </c>
      <c r="C52" s="69">
        <f t="shared" si="9"/>
        <v>1</v>
      </c>
      <c r="D52" s="69">
        <f t="shared" si="10"/>
        <v>5</v>
      </c>
      <c r="E52" s="69">
        <f t="shared" si="11"/>
        <v>5</v>
      </c>
      <c r="F52" s="70">
        <f t="shared" si="12"/>
        <v>4</v>
      </c>
      <c r="G52" s="71" t="s">
        <v>22</v>
      </c>
      <c r="H52" s="72">
        <f t="shared" si="13"/>
        <v>8</v>
      </c>
      <c r="I52" s="69">
        <f t="shared" si="14"/>
        <v>-4</v>
      </c>
      <c r="J52" s="73">
        <f t="shared" si="15"/>
        <v>8</v>
      </c>
    </row>
    <row r="53" spans="1:10" ht="12.75">
      <c r="A53" s="67">
        <v>14</v>
      </c>
      <c r="B53" s="68" t="str">
        <f t="shared" si="8"/>
        <v>Зенит-Farar</v>
      </c>
      <c r="C53" s="69">
        <f t="shared" si="9"/>
        <v>1</v>
      </c>
      <c r="D53" s="69">
        <f t="shared" si="10"/>
        <v>5</v>
      </c>
      <c r="E53" s="69">
        <f t="shared" si="11"/>
        <v>5</v>
      </c>
      <c r="F53" s="70">
        <f t="shared" si="12"/>
        <v>8</v>
      </c>
      <c r="G53" s="71" t="s">
        <v>22</v>
      </c>
      <c r="H53" s="72">
        <f t="shared" si="13"/>
        <v>15</v>
      </c>
      <c r="I53" s="69">
        <f t="shared" si="14"/>
        <v>-7</v>
      </c>
      <c r="J53" s="73">
        <f t="shared" si="15"/>
        <v>8</v>
      </c>
    </row>
    <row r="54" spans="1:10" ht="12.75">
      <c r="A54" s="67"/>
      <c r="B54" s="68"/>
      <c r="C54" s="69"/>
      <c r="D54" s="69"/>
      <c r="E54" s="69"/>
      <c r="F54" s="70"/>
      <c r="G54" s="71"/>
      <c r="H54" s="72"/>
      <c r="I54" s="69"/>
      <c r="J54" s="73"/>
    </row>
    <row r="55" spans="1:10" ht="13.5" thickBot="1">
      <c r="A55" s="74"/>
      <c r="B55" s="75"/>
      <c r="C55" s="76"/>
      <c r="D55" s="76"/>
      <c r="E55" s="76"/>
      <c r="F55" s="77"/>
      <c r="G55" s="78"/>
      <c r="H55" s="79"/>
      <c r="I55" s="76"/>
      <c r="J55" s="80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4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МатчиРос2!B3</f>
        <v>Сатурн-Батькович</v>
      </c>
      <c r="C1" t="str">
        <f>LEFT(МатчиРос2!K3,1)</f>
        <v>1</v>
      </c>
      <c r="D1">
        <f>IF(C1="",0,IF(C1&gt;C2,1,0))</f>
        <v>1</v>
      </c>
      <c r="E1">
        <f>IF(C1="",0,IF(C1=C2,1,0))</f>
        <v>0</v>
      </c>
      <c r="F1">
        <f>IF(C1="",0,IF(C1&lt;C2,1,0))</f>
        <v>0</v>
      </c>
      <c r="G1" t="str">
        <f>C1</f>
        <v>1</v>
      </c>
      <c r="H1" t="str">
        <f>C2</f>
        <v>0</v>
      </c>
    </row>
    <row r="2" spans="2:8" ht="12.75" hidden="1">
      <c r="B2" t="str">
        <f>МатчиРос2!B4</f>
        <v>Авангард(К)-кипер46</v>
      </c>
      <c r="C2" t="str">
        <f>RIGHT(МатчиРос2!K3,1)</f>
        <v>0</v>
      </c>
      <c r="D2">
        <f>F1</f>
        <v>0</v>
      </c>
      <c r="E2">
        <f>E1</f>
        <v>0</v>
      </c>
      <c r="F2">
        <f>D1</f>
        <v>1</v>
      </c>
      <c r="G2" t="str">
        <f>H1</f>
        <v>0</v>
      </c>
      <c r="H2" t="str">
        <f>G1</f>
        <v>1</v>
      </c>
    </row>
    <row r="3" spans="2:8" ht="12.75" hidden="1">
      <c r="B3" t="str">
        <f>МатчиРос2!B5</f>
        <v>Север-Реклин</v>
      </c>
      <c r="C3" t="str">
        <f>LEFT(МатчиРос2!K5,1)</f>
        <v>0</v>
      </c>
      <c r="D3">
        <f>IF(C3="",0,IF(C3&gt;C4,1,0))</f>
        <v>0</v>
      </c>
      <c r="E3">
        <f>IF(C3="",0,IF(C3=C4,1,0))</f>
        <v>0</v>
      </c>
      <c r="F3">
        <f>IF(C3="",0,IF(C3&lt;C4,1,0))</f>
        <v>1</v>
      </c>
      <c r="G3" t="str">
        <f>C3</f>
        <v>0</v>
      </c>
      <c r="H3" t="str">
        <f>C4</f>
        <v>1</v>
      </c>
    </row>
    <row r="4" spans="2:8" ht="12.75" hidden="1">
      <c r="B4" t="str">
        <f>МатчиРос2!B6</f>
        <v>ЦСКА(М)-NecID</v>
      </c>
      <c r="C4" t="str">
        <f>RIGHT(МатчиРос2!K5,1)</f>
        <v>1</v>
      </c>
      <c r="D4">
        <f>F3</f>
        <v>1</v>
      </c>
      <c r="E4">
        <f>E3</f>
        <v>0</v>
      </c>
      <c r="F4">
        <f>D3</f>
        <v>0</v>
      </c>
      <c r="G4" t="str">
        <f>H3</f>
        <v>1</v>
      </c>
      <c r="H4" t="str">
        <f>G3</f>
        <v>0</v>
      </c>
    </row>
    <row r="5" spans="2:8" ht="12.75" hidden="1">
      <c r="B5" t="str">
        <f>МатчиРос2!B7</f>
        <v>Енисей-aks</v>
      </c>
      <c r="C5" t="str">
        <f>LEFT(МатчиРос2!K7,1)</f>
        <v>1</v>
      </c>
      <c r="D5">
        <f>IF(C5="",0,IF(C5&gt;C6,1,0))</f>
        <v>1</v>
      </c>
      <c r="E5">
        <f>IF(C5="",0,IF(C5=C6,1,0))</f>
        <v>0</v>
      </c>
      <c r="F5">
        <f>IF(C5="",0,IF(C5&lt;C6,1,0))</f>
        <v>0</v>
      </c>
      <c r="G5" t="str">
        <f>C5</f>
        <v>1</v>
      </c>
      <c r="H5" t="str">
        <f>C6</f>
        <v>0</v>
      </c>
    </row>
    <row r="6" spans="2:8" ht="12.75" hidden="1">
      <c r="B6" t="str">
        <f>МатчиРос2!B8</f>
        <v>Жемчужина-igor0971</v>
      </c>
      <c r="C6" t="str">
        <f>RIGHT(МатчиРос2!K7,1)</f>
        <v>0</v>
      </c>
      <c r="D6">
        <f>F5</f>
        <v>0</v>
      </c>
      <c r="E6">
        <f>E5</f>
        <v>0</v>
      </c>
      <c r="F6">
        <f>D5</f>
        <v>1</v>
      </c>
      <c r="G6" t="str">
        <f>H5</f>
        <v>0</v>
      </c>
      <c r="H6" t="str">
        <f>G5</f>
        <v>1</v>
      </c>
    </row>
    <row r="7" spans="2:8" ht="12.75" hidden="1">
      <c r="B7" t="str">
        <f>МатчиРос2!B9</f>
        <v>Терек-Veteran</v>
      </c>
      <c r="C7" t="str">
        <f>LEFT(МатчиРос2!K9,1)</f>
        <v>0</v>
      </c>
      <c r="D7">
        <f>IF(C7="",0,IF(C7&gt;C8,1,0))</f>
        <v>0</v>
      </c>
      <c r="E7">
        <f>IF(C7="",0,IF(C7=C8,1,0))</f>
        <v>0</v>
      </c>
      <c r="F7">
        <f>IF(C7="",0,IF(C7&lt;C8,1,0))</f>
        <v>1</v>
      </c>
      <c r="G7" t="str">
        <f>C7</f>
        <v>0</v>
      </c>
      <c r="H7" t="str">
        <f>C8</f>
        <v>1</v>
      </c>
    </row>
    <row r="8" spans="2:8" ht="12.75" hidden="1">
      <c r="B8" t="str">
        <f>МатчиРос2!B10</f>
        <v>Металлург(Оскол)-ehduard-shevcov</v>
      </c>
      <c r="C8" t="str">
        <f>RIGHT(МатчиРос2!K9,1)</f>
        <v>1</v>
      </c>
      <c r="D8">
        <f>F7</f>
        <v>1</v>
      </c>
      <c r="E8">
        <f>E7</f>
        <v>0</v>
      </c>
      <c r="F8">
        <f>D7</f>
        <v>0</v>
      </c>
      <c r="G8" t="str">
        <f>H7</f>
        <v>1</v>
      </c>
      <c r="H8" t="str">
        <f>G7</f>
        <v>0</v>
      </c>
    </row>
    <row r="9" spans="2:8" ht="12.75" hidden="1">
      <c r="B9" t="str">
        <f>МатчиРос2!B11</f>
        <v>Сибирь-chistjak</v>
      </c>
      <c r="C9" t="str">
        <f>LEFT(МатчиРос2!K11,1)</f>
        <v>1</v>
      </c>
      <c r="D9">
        <f>IF(C9="",0,IF(C9&gt;C10,1,0))</f>
        <v>1</v>
      </c>
      <c r="E9">
        <f>IF(C9="",0,IF(C9=C10,1,0))</f>
        <v>0</v>
      </c>
      <c r="F9">
        <f>IF(C9="",0,IF(C9&lt;C10,1,0))</f>
        <v>0</v>
      </c>
      <c r="G9" t="str">
        <f>C9</f>
        <v>1</v>
      </c>
      <c r="H9" t="str">
        <f>C10</f>
        <v>0</v>
      </c>
    </row>
    <row r="10" spans="2:8" ht="12.75" hidden="1">
      <c r="B10" t="str">
        <f>МатчиРос2!B12</f>
        <v>Губкин-Горюнович</v>
      </c>
      <c r="C10" t="str">
        <f>RIGHT(МатчиРос2!K11,1)</f>
        <v>0</v>
      </c>
      <c r="D10">
        <f>F9</f>
        <v>0</v>
      </c>
      <c r="E10">
        <f>E9</f>
        <v>0</v>
      </c>
      <c r="F10">
        <f>D9</f>
        <v>1</v>
      </c>
      <c r="G10" t="str">
        <f>H9</f>
        <v>0</v>
      </c>
      <c r="H10" t="str">
        <f>G9</f>
        <v>1</v>
      </c>
    </row>
    <row r="11" spans="2:8" ht="12.75" hidden="1">
      <c r="B11" t="str">
        <f>МатчиРос2!B13</f>
        <v>Динамо(М)-SERG</v>
      </c>
      <c r="C11" t="str">
        <f>LEFT(МатчиРос2!K13,1)</f>
        <v>2</v>
      </c>
      <c r="D11">
        <f>IF(C11="",0,IF(C11&gt;C12,1,0))</f>
        <v>1</v>
      </c>
      <c r="E11">
        <f>IF(C11="",0,IF(C11=C12,1,0))</f>
        <v>0</v>
      </c>
      <c r="F11">
        <f>IF(C11="",0,IF(C11&lt;C12,1,0))</f>
        <v>0</v>
      </c>
      <c r="G11" t="str">
        <f>C11</f>
        <v>2</v>
      </c>
      <c r="H11" t="str">
        <f>C12</f>
        <v>0</v>
      </c>
    </row>
    <row r="12" spans="2:8" ht="12.75" hidden="1">
      <c r="B12" t="str">
        <f>МатчиРос2!B14</f>
        <v>Волга(Тв)-ESI2607</v>
      </c>
      <c r="C12" t="str">
        <f>RIGHT(МатчиРос2!K13,1)</f>
        <v>0</v>
      </c>
      <c r="D12">
        <f>F11</f>
        <v>0</v>
      </c>
      <c r="E12">
        <f>E11</f>
        <v>0</v>
      </c>
      <c r="F12">
        <f>D11</f>
        <v>1</v>
      </c>
      <c r="G12" t="str">
        <f>H11</f>
        <v>0</v>
      </c>
      <c r="H12" t="str">
        <f>G11</f>
        <v>2</v>
      </c>
    </row>
    <row r="13" spans="2:8" ht="12.75" hidden="1">
      <c r="B13" t="str">
        <f>МатчиРос2!B15</f>
        <v>Торпедо(М)-Sergo</v>
      </c>
      <c r="C13" t="str">
        <f>LEFT(МатчиРос2!K15,1)</f>
        <v>0</v>
      </c>
      <c r="D13">
        <f>IF(C13="",0,IF(C13&gt;C14,1,0))</f>
        <v>0</v>
      </c>
      <c r="E13">
        <f>IF(C13="",0,IF(C13=C14,1,0))</f>
        <v>0</v>
      </c>
      <c r="F13">
        <f>IF(C13="",0,IF(C13&lt;C14,1,0))</f>
        <v>1</v>
      </c>
      <c r="G13" t="str">
        <f>C13</f>
        <v>0</v>
      </c>
      <c r="H13" t="str">
        <f>C14</f>
        <v>1</v>
      </c>
    </row>
    <row r="14" spans="2:8" ht="12.75" hidden="1">
      <c r="B14" t="str">
        <f>МатчиРос2!B16</f>
        <v>Алания-demik-78</v>
      </c>
      <c r="C14" t="str">
        <f>RIGHT(МатчиРос2!K15,1)</f>
        <v>1</v>
      </c>
      <c r="D14">
        <f>F13</f>
        <v>1</v>
      </c>
      <c r="E14">
        <f>E13</f>
        <v>0</v>
      </c>
      <c r="F14">
        <f>D13</f>
        <v>0</v>
      </c>
      <c r="G14" t="str">
        <f>H13</f>
        <v>1</v>
      </c>
      <c r="H14" t="str">
        <f>G13</f>
        <v>0</v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135</v>
      </c>
      <c r="C21">
        <v>6</v>
      </c>
      <c r="D21">
        <v>2</v>
      </c>
      <c r="E21">
        <v>2</v>
      </c>
      <c r="F21">
        <v>12</v>
      </c>
      <c r="G21">
        <v>3</v>
      </c>
      <c r="H21">
        <f>COUNTIF($O$21:$O$34,"&gt;"&amp;O21)+COUNTIF($O$21:$O21,"="&amp;O21)</f>
        <v>1</v>
      </c>
      <c r="I21">
        <f>C21+VLOOKUP($B21,$B$1:$H$16,3,0)</f>
        <v>6</v>
      </c>
      <c r="J21">
        <f>D21+VLOOKUP($B21,$B$1:$H$16,4,0)</f>
        <v>2</v>
      </c>
      <c r="K21">
        <f>E21+VLOOKUP($B21,$B$1:$H$16,5,0)</f>
        <v>3</v>
      </c>
      <c r="L21">
        <f>F21+VLOOKUP($B21,$B$1:$H$16,6,0)</f>
        <v>12</v>
      </c>
      <c r="M21">
        <f>G21+VLOOKUP($B21,$B$1:$H$16,7,0)</f>
        <v>5</v>
      </c>
      <c r="N21">
        <f>I21*3+J21</f>
        <v>20</v>
      </c>
      <c r="O21">
        <f>N21+(I21*0.1)+((L21-M21)*0.01)+(L21*0.001)</f>
        <v>20.682000000000002</v>
      </c>
      <c r="P21" t="str">
        <f>B21</f>
        <v>Волга(Тв)-ESI2607</v>
      </c>
    </row>
    <row r="22" spans="2:16" ht="12.75" hidden="1">
      <c r="B22" t="s">
        <v>124</v>
      </c>
      <c r="C22">
        <v>6</v>
      </c>
      <c r="D22">
        <v>2</v>
      </c>
      <c r="E22">
        <v>2</v>
      </c>
      <c r="F22">
        <v>13</v>
      </c>
      <c r="G22">
        <v>6</v>
      </c>
      <c r="H22">
        <f>COUNTIF($O$21:$O$34,"&gt;"&amp;O22)+COUNTIF($O$21:$O22,"="&amp;O22)</f>
        <v>2</v>
      </c>
      <c r="I22">
        <f aca="true" t="shared" si="0" ref="I22:I34">C22+VLOOKUP($B22,$B$1:$H$16,3,0)</f>
        <v>6</v>
      </c>
      <c r="J22">
        <f aca="true" t="shared" si="1" ref="J22:J34">D22+VLOOKUP($B22,$B$1:$H$16,4,0)</f>
        <v>2</v>
      </c>
      <c r="K22">
        <f aca="true" t="shared" si="2" ref="K22:K34">E22+VLOOKUP($B22,$B$1:$H$16,5,0)</f>
        <v>3</v>
      </c>
      <c r="L22">
        <f aca="true" t="shared" si="3" ref="L22:L34">F22+VLOOKUP($B22,$B$1:$H$16,6,0)</f>
        <v>13</v>
      </c>
      <c r="M22">
        <f aca="true" t="shared" si="4" ref="M22:M34">G22+VLOOKUP($B22,$B$1:$H$16,7,0)</f>
        <v>7</v>
      </c>
      <c r="N22">
        <f aca="true" t="shared" si="5" ref="N22:N34">I22*3+J22</f>
        <v>20</v>
      </c>
      <c r="O22">
        <f aca="true" t="shared" si="6" ref="O22:O34">N22+(I22*0.1)+((L22-M22)*0.01)+(L22*0.001)</f>
        <v>20.673000000000002</v>
      </c>
      <c r="P22" t="str">
        <f aca="true" t="shared" si="7" ref="P22:P34">B22</f>
        <v>Губкин-Горюнович</v>
      </c>
    </row>
    <row r="23" spans="2:16" ht="12.75" hidden="1">
      <c r="B23" t="s">
        <v>127</v>
      </c>
      <c r="C23">
        <v>5</v>
      </c>
      <c r="D23">
        <v>4</v>
      </c>
      <c r="E23">
        <v>1</v>
      </c>
      <c r="F23">
        <v>12</v>
      </c>
      <c r="G23">
        <v>8</v>
      </c>
      <c r="H23">
        <f>COUNTIF($O$21:$O$34,"&gt;"&amp;O23)+COUNTIF($O$21:$O23,"="&amp;O23)</f>
        <v>3</v>
      </c>
      <c r="I23">
        <f t="shared" si="0"/>
        <v>5</v>
      </c>
      <c r="J23">
        <f t="shared" si="1"/>
        <v>4</v>
      </c>
      <c r="K23">
        <f t="shared" si="2"/>
        <v>2</v>
      </c>
      <c r="L23">
        <f t="shared" si="3"/>
        <v>12</v>
      </c>
      <c r="M23">
        <f t="shared" si="4"/>
        <v>9</v>
      </c>
      <c r="N23">
        <f t="shared" si="5"/>
        <v>19</v>
      </c>
      <c r="O23">
        <f t="shared" si="6"/>
        <v>19.542</v>
      </c>
      <c r="P23" t="str">
        <f t="shared" si="7"/>
        <v>Терек-Veteran</v>
      </c>
    </row>
    <row r="24" spans="2:16" ht="12.75" hidden="1">
      <c r="B24" t="s">
        <v>125</v>
      </c>
      <c r="C24">
        <v>5</v>
      </c>
      <c r="D24">
        <v>2</v>
      </c>
      <c r="E24">
        <v>3</v>
      </c>
      <c r="F24">
        <v>15</v>
      </c>
      <c r="G24">
        <v>9</v>
      </c>
      <c r="H24">
        <f>COUNTIF($O$21:$O$34,"&gt;"&amp;O24)+COUNTIF($O$21:$O24,"="&amp;O24)</f>
        <v>5</v>
      </c>
      <c r="I24">
        <f t="shared" si="0"/>
        <v>5</v>
      </c>
      <c r="J24">
        <f t="shared" si="1"/>
        <v>2</v>
      </c>
      <c r="K24">
        <f t="shared" si="2"/>
        <v>4</v>
      </c>
      <c r="L24">
        <f t="shared" si="3"/>
        <v>15</v>
      </c>
      <c r="M24">
        <f t="shared" si="4"/>
        <v>10</v>
      </c>
      <c r="N24">
        <f t="shared" si="5"/>
        <v>17</v>
      </c>
      <c r="O24">
        <f t="shared" si="6"/>
        <v>17.565</v>
      </c>
      <c r="P24" t="str">
        <f t="shared" si="7"/>
        <v>Авангард(К)-кипер46</v>
      </c>
    </row>
    <row r="25" spans="2:16" ht="12.75" hidden="1">
      <c r="B25" t="s">
        <v>129</v>
      </c>
      <c r="C25">
        <v>4</v>
      </c>
      <c r="D25">
        <v>3</v>
      </c>
      <c r="E25">
        <v>3</v>
      </c>
      <c r="F25">
        <v>10</v>
      </c>
      <c r="G25">
        <v>13</v>
      </c>
      <c r="H25">
        <f>COUNTIF($O$21:$O$34,"&gt;"&amp;O25)+COUNTIF($O$21:$O25,"="&amp;O25)</f>
        <v>4</v>
      </c>
      <c r="I25">
        <f t="shared" si="0"/>
        <v>5</v>
      </c>
      <c r="J25">
        <f t="shared" si="1"/>
        <v>3</v>
      </c>
      <c r="K25">
        <f t="shared" si="2"/>
        <v>3</v>
      </c>
      <c r="L25">
        <f t="shared" si="3"/>
        <v>11</v>
      </c>
      <c r="M25">
        <f t="shared" si="4"/>
        <v>13</v>
      </c>
      <c r="N25">
        <f t="shared" si="5"/>
        <v>18</v>
      </c>
      <c r="O25">
        <f t="shared" si="6"/>
        <v>18.491</v>
      </c>
      <c r="P25" t="str">
        <f t="shared" si="7"/>
        <v>Сибирь-chistjak</v>
      </c>
    </row>
    <row r="26" spans="2:16" ht="12.75" hidden="1">
      <c r="B26" t="s">
        <v>134</v>
      </c>
      <c r="C26">
        <v>4</v>
      </c>
      <c r="D26">
        <v>2</v>
      </c>
      <c r="E26">
        <v>4</v>
      </c>
      <c r="F26">
        <v>14</v>
      </c>
      <c r="G26">
        <v>11</v>
      </c>
      <c r="H26">
        <f>COUNTIF($O$21:$O$34,"&gt;"&amp;O26)+COUNTIF($O$21:$O26,"="&amp;O26)</f>
        <v>6</v>
      </c>
      <c r="I26">
        <f t="shared" si="0"/>
        <v>5</v>
      </c>
      <c r="J26">
        <f t="shared" si="1"/>
        <v>2</v>
      </c>
      <c r="K26">
        <f t="shared" si="2"/>
        <v>4</v>
      </c>
      <c r="L26">
        <f t="shared" si="3"/>
        <v>15</v>
      </c>
      <c r="M26">
        <f t="shared" si="4"/>
        <v>11</v>
      </c>
      <c r="N26">
        <f t="shared" si="5"/>
        <v>17</v>
      </c>
      <c r="O26">
        <f t="shared" si="6"/>
        <v>17.555</v>
      </c>
      <c r="P26" t="str">
        <f t="shared" si="7"/>
        <v>Алания-demik-78</v>
      </c>
    </row>
    <row r="27" spans="2:16" ht="12.75" hidden="1">
      <c r="B27" t="s">
        <v>136</v>
      </c>
      <c r="C27">
        <v>4</v>
      </c>
      <c r="D27">
        <v>2</v>
      </c>
      <c r="E27">
        <v>4</v>
      </c>
      <c r="F27">
        <v>11</v>
      </c>
      <c r="G27">
        <v>9</v>
      </c>
      <c r="H27">
        <f>COUNTIF($O$21:$O$34,"&gt;"&amp;O27)+COUNTIF($O$21:$O27,"="&amp;O27)</f>
        <v>7</v>
      </c>
      <c r="I27">
        <f t="shared" si="0"/>
        <v>5</v>
      </c>
      <c r="J27">
        <f t="shared" si="1"/>
        <v>2</v>
      </c>
      <c r="K27">
        <f t="shared" si="2"/>
        <v>4</v>
      </c>
      <c r="L27">
        <f t="shared" si="3"/>
        <v>12</v>
      </c>
      <c r="M27">
        <f t="shared" si="4"/>
        <v>9</v>
      </c>
      <c r="N27">
        <f t="shared" si="5"/>
        <v>17</v>
      </c>
      <c r="O27">
        <f t="shared" si="6"/>
        <v>17.542</v>
      </c>
      <c r="P27" t="str">
        <f t="shared" si="7"/>
        <v>Металлург(Оскол)-ehduard-shevcov</v>
      </c>
    </row>
    <row r="28" spans="2:16" ht="12.75" hidden="1">
      <c r="B28" t="s">
        <v>133</v>
      </c>
      <c r="C28">
        <v>4</v>
      </c>
      <c r="D28">
        <v>2</v>
      </c>
      <c r="E28">
        <v>4</v>
      </c>
      <c r="F28">
        <v>10</v>
      </c>
      <c r="G28">
        <v>8</v>
      </c>
      <c r="H28">
        <f>COUNTIF($O$21:$O$34,"&gt;"&amp;O28)+COUNTIF($O$21:$O28,"="&amp;O28)</f>
        <v>10</v>
      </c>
      <c r="I28">
        <f t="shared" si="0"/>
        <v>4</v>
      </c>
      <c r="J28">
        <f t="shared" si="1"/>
        <v>2</v>
      </c>
      <c r="K28">
        <f t="shared" si="2"/>
        <v>5</v>
      </c>
      <c r="L28">
        <f t="shared" si="3"/>
        <v>10</v>
      </c>
      <c r="M28">
        <f t="shared" si="4"/>
        <v>9</v>
      </c>
      <c r="N28">
        <f t="shared" si="5"/>
        <v>14</v>
      </c>
      <c r="O28">
        <f t="shared" si="6"/>
        <v>14.42</v>
      </c>
      <c r="P28" t="str">
        <f t="shared" si="7"/>
        <v>Торпедо(М)-Sergo</v>
      </c>
    </row>
    <row r="29" spans="2:16" ht="12.75" hidden="1">
      <c r="B29" t="s">
        <v>126</v>
      </c>
      <c r="C29">
        <v>3</v>
      </c>
      <c r="D29">
        <v>3</v>
      </c>
      <c r="E29">
        <v>4</v>
      </c>
      <c r="F29">
        <v>8</v>
      </c>
      <c r="G29">
        <v>13</v>
      </c>
      <c r="H29">
        <f>COUNTIF($O$21:$O$34,"&gt;"&amp;O29)+COUNTIF($O$21:$O29,"="&amp;O29)</f>
        <v>8</v>
      </c>
      <c r="I29">
        <f t="shared" si="0"/>
        <v>4</v>
      </c>
      <c r="J29">
        <f t="shared" si="1"/>
        <v>3</v>
      </c>
      <c r="K29">
        <f t="shared" si="2"/>
        <v>4</v>
      </c>
      <c r="L29">
        <f t="shared" si="3"/>
        <v>9</v>
      </c>
      <c r="M29">
        <f t="shared" si="4"/>
        <v>13</v>
      </c>
      <c r="N29">
        <f t="shared" si="5"/>
        <v>15</v>
      </c>
      <c r="O29">
        <f t="shared" si="6"/>
        <v>15.369000000000002</v>
      </c>
      <c r="P29" t="str">
        <f t="shared" si="7"/>
        <v>Енисей-aks</v>
      </c>
    </row>
    <row r="30" spans="2:16" ht="12.75" hidden="1">
      <c r="B30" t="s">
        <v>131</v>
      </c>
      <c r="C30">
        <v>3</v>
      </c>
      <c r="D30">
        <v>2</v>
      </c>
      <c r="E30">
        <v>5</v>
      </c>
      <c r="F30">
        <v>10</v>
      </c>
      <c r="G30">
        <v>10</v>
      </c>
      <c r="H30">
        <f>COUNTIF($O$21:$O$34,"&gt;"&amp;O30)+COUNTIF($O$21:$O30,"="&amp;O30)</f>
        <v>9</v>
      </c>
      <c r="I30">
        <f t="shared" si="0"/>
        <v>4</v>
      </c>
      <c r="J30">
        <f t="shared" si="1"/>
        <v>2</v>
      </c>
      <c r="K30">
        <f t="shared" si="2"/>
        <v>5</v>
      </c>
      <c r="L30">
        <f t="shared" si="3"/>
        <v>12</v>
      </c>
      <c r="M30">
        <f t="shared" si="4"/>
        <v>10</v>
      </c>
      <c r="N30">
        <f t="shared" si="5"/>
        <v>14</v>
      </c>
      <c r="O30">
        <f t="shared" si="6"/>
        <v>14.432</v>
      </c>
      <c r="P30" t="str">
        <f t="shared" si="7"/>
        <v>Динамо(М)-SERG</v>
      </c>
    </row>
    <row r="31" spans="2:16" ht="12.75" hidden="1">
      <c r="B31" t="s">
        <v>130</v>
      </c>
      <c r="C31">
        <v>3</v>
      </c>
      <c r="D31">
        <v>2</v>
      </c>
      <c r="E31">
        <v>5</v>
      </c>
      <c r="F31">
        <v>7</v>
      </c>
      <c r="G31">
        <v>7</v>
      </c>
      <c r="H31">
        <f>COUNTIF($O$21:$O$34,"&gt;"&amp;O31)+COUNTIF($O$21:$O31,"="&amp;O31)</f>
        <v>11</v>
      </c>
      <c r="I31">
        <f t="shared" si="0"/>
        <v>4</v>
      </c>
      <c r="J31">
        <f t="shared" si="1"/>
        <v>2</v>
      </c>
      <c r="K31">
        <f t="shared" si="2"/>
        <v>5</v>
      </c>
      <c r="L31">
        <f t="shared" si="3"/>
        <v>8</v>
      </c>
      <c r="M31">
        <f t="shared" si="4"/>
        <v>7</v>
      </c>
      <c r="N31">
        <f t="shared" si="5"/>
        <v>14</v>
      </c>
      <c r="O31">
        <f t="shared" si="6"/>
        <v>14.418</v>
      </c>
      <c r="P31" t="str">
        <f t="shared" si="7"/>
        <v>Сатурн-Батькович</v>
      </c>
    </row>
    <row r="32" spans="2:16" ht="12.75" hidden="1">
      <c r="B32" t="s">
        <v>132</v>
      </c>
      <c r="C32">
        <v>2</v>
      </c>
      <c r="D32">
        <v>5</v>
      </c>
      <c r="E32">
        <v>3</v>
      </c>
      <c r="F32">
        <v>6</v>
      </c>
      <c r="G32">
        <v>10</v>
      </c>
      <c r="H32">
        <f>COUNTIF($O$21:$O$34,"&gt;"&amp;O32)+COUNTIF($O$21:$O32,"="&amp;O32)</f>
        <v>12</v>
      </c>
      <c r="I32">
        <f t="shared" si="0"/>
        <v>3</v>
      </c>
      <c r="J32">
        <f t="shared" si="1"/>
        <v>5</v>
      </c>
      <c r="K32">
        <f t="shared" si="2"/>
        <v>3</v>
      </c>
      <c r="L32">
        <f t="shared" si="3"/>
        <v>7</v>
      </c>
      <c r="M32">
        <f t="shared" si="4"/>
        <v>10</v>
      </c>
      <c r="N32">
        <f t="shared" si="5"/>
        <v>14</v>
      </c>
      <c r="O32">
        <f t="shared" si="6"/>
        <v>14.277000000000001</v>
      </c>
      <c r="P32" t="str">
        <f t="shared" si="7"/>
        <v>ЦСКА(М)-NecID</v>
      </c>
    </row>
    <row r="33" spans="2:16" ht="12.75" hidden="1">
      <c r="B33" t="s">
        <v>137</v>
      </c>
      <c r="C33">
        <v>3</v>
      </c>
      <c r="D33">
        <v>1</v>
      </c>
      <c r="E33">
        <v>6</v>
      </c>
      <c r="F33">
        <v>4</v>
      </c>
      <c r="G33">
        <v>16</v>
      </c>
      <c r="H33">
        <f>COUNTIF($O$21:$O$34,"&gt;"&amp;O33)+COUNTIF($O$21:$O33,"="&amp;O33)</f>
        <v>13</v>
      </c>
      <c r="I33">
        <f t="shared" si="0"/>
        <v>3</v>
      </c>
      <c r="J33">
        <f t="shared" si="1"/>
        <v>1</v>
      </c>
      <c r="K33">
        <f t="shared" si="2"/>
        <v>7</v>
      </c>
      <c r="L33">
        <f t="shared" si="3"/>
        <v>4</v>
      </c>
      <c r="M33">
        <f t="shared" si="4"/>
        <v>17</v>
      </c>
      <c r="N33">
        <f t="shared" si="5"/>
        <v>10</v>
      </c>
      <c r="O33">
        <f t="shared" si="6"/>
        <v>10.174</v>
      </c>
      <c r="P33" t="str">
        <f t="shared" si="7"/>
        <v>Жемчужина-igor0971</v>
      </c>
    </row>
    <row r="34" spans="2:16" ht="12.75" hidden="1">
      <c r="B34" t="s">
        <v>128</v>
      </c>
      <c r="C34">
        <v>1</v>
      </c>
      <c r="D34">
        <v>2</v>
      </c>
      <c r="E34">
        <v>7</v>
      </c>
      <c r="F34">
        <v>9</v>
      </c>
      <c r="G34">
        <v>18</v>
      </c>
      <c r="H34">
        <f>COUNTIF($O$21:$O$34,"&gt;"&amp;O34)+COUNTIF($O$21:$O34,"="&amp;O34)</f>
        <v>14</v>
      </c>
      <c r="I34">
        <f t="shared" si="0"/>
        <v>1</v>
      </c>
      <c r="J34">
        <f t="shared" si="1"/>
        <v>2</v>
      </c>
      <c r="K34">
        <f t="shared" si="2"/>
        <v>8</v>
      </c>
      <c r="L34">
        <f t="shared" si="3"/>
        <v>9</v>
      </c>
      <c r="M34">
        <f t="shared" si="4"/>
        <v>19</v>
      </c>
      <c r="N34">
        <f t="shared" si="5"/>
        <v>5</v>
      </c>
      <c r="O34">
        <f t="shared" si="6"/>
        <v>5.009</v>
      </c>
      <c r="P34" t="str">
        <f t="shared" si="7"/>
        <v>Север-Реклин</v>
      </c>
    </row>
    <row r="35" ht="12.75" hidden="1"/>
    <row r="36" ht="12.75" hidden="1"/>
    <row r="37" ht="12.75" hidden="1"/>
    <row r="38" ht="13.5" hidden="1" thickBot="1"/>
    <row r="39" spans="1:10" ht="13.5" thickBot="1">
      <c r="A39" s="49" t="s">
        <v>103</v>
      </c>
      <c r="B39" s="50" t="s">
        <v>104</v>
      </c>
      <c r="C39" s="51" t="s">
        <v>105</v>
      </c>
      <c r="D39" s="51" t="s">
        <v>106</v>
      </c>
      <c r="E39" s="51" t="s">
        <v>107</v>
      </c>
      <c r="F39" s="106" t="s">
        <v>108</v>
      </c>
      <c r="G39" s="107"/>
      <c r="H39" s="108"/>
      <c r="I39" s="51" t="s">
        <v>109</v>
      </c>
      <c r="J39" s="52" t="s">
        <v>110</v>
      </c>
    </row>
    <row r="40" spans="1:10" ht="12.75">
      <c r="A40" s="53">
        <v>1</v>
      </c>
      <c r="B40" s="54" t="str">
        <f>VLOOKUP($A40,$H$21:$P$36,9,0)</f>
        <v>Волга(Тв)-ESI2607</v>
      </c>
      <c r="C40" s="55">
        <f>VLOOKUP($A40,$H$21:$P$36,2,0)</f>
        <v>6</v>
      </c>
      <c r="D40" s="55">
        <f>VLOOKUP($A40,$H$21:$P$36,3,0)</f>
        <v>2</v>
      </c>
      <c r="E40" s="55">
        <f>VLOOKUP($A40,$H$21:$P$36,4,0)</f>
        <v>3</v>
      </c>
      <c r="F40" s="56">
        <f>VLOOKUP($A40,$H$21:$P$36,5,0)</f>
        <v>12</v>
      </c>
      <c r="G40" s="57" t="s">
        <v>22</v>
      </c>
      <c r="H40" s="58">
        <f>VLOOKUP($A40,$H$21:$P$36,6,0)</f>
        <v>5</v>
      </c>
      <c r="I40" s="55">
        <f>F40-H40</f>
        <v>7</v>
      </c>
      <c r="J40" s="59">
        <f>VLOOKUP($A40,$H$21:$P$36,7,0)</f>
        <v>20</v>
      </c>
    </row>
    <row r="41" spans="1:10" ht="12.75">
      <c r="A41" s="60">
        <v>2</v>
      </c>
      <c r="B41" s="61" t="str">
        <f aca="true" t="shared" si="8" ref="B41:B53">VLOOKUP($A41,$H$21:$P$36,9,0)</f>
        <v>Губкин-Горюнович</v>
      </c>
      <c r="C41" s="62">
        <f aca="true" t="shared" si="9" ref="C41:C53">VLOOKUP($A41,$H$21:$P$36,2,0)</f>
        <v>6</v>
      </c>
      <c r="D41" s="62">
        <f aca="true" t="shared" si="10" ref="D41:D53">VLOOKUP($A41,$H$21:$P$36,3,0)</f>
        <v>2</v>
      </c>
      <c r="E41" s="62">
        <f aca="true" t="shared" si="11" ref="E41:E53">VLOOKUP($A41,$H$21:$P$36,4,0)</f>
        <v>3</v>
      </c>
      <c r="F41" s="63">
        <f aca="true" t="shared" si="12" ref="F41:F53">VLOOKUP($A41,$H$21:$P$36,5,0)</f>
        <v>13</v>
      </c>
      <c r="G41" s="64" t="s">
        <v>22</v>
      </c>
      <c r="H41" s="65">
        <f aca="true" t="shared" si="13" ref="H41:H53">VLOOKUP($A41,$H$21:$P$36,6,0)</f>
        <v>7</v>
      </c>
      <c r="I41" s="62">
        <f aca="true" t="shared" si="14" ref="I41:I53">F41-H41</f>
        <v>6</v>
      </c>
      <c r="J41" s="66">
        <f aca="true" t="shared" si="15" ref="J41:J53">VLOOKUP($A41,$H$21:$P$36,7,0)</f>
        <v>20</v>
      </c>
    </row>
    <row r="42" spans="1:10" ht="12.75">
      <c r="A42" s="60">
        <v>3</v>
      </c>
      <c r="B42" s="61" t="str">
        <f t="shared" si="8"/>
        <v>Терек-Veteran</v>
      </c>
      <c r="C42" s="62">
        <f t="shared" si="9"/>
        <v>5</v>
      </c>
      <c r="D42" s="62">
        <f t="shared" si="10"/>
        <v>4</v>
      </c>
      <c r="E42" s="62">
        <f t="shared" si="11"/>
        <v>2</v>
      </c>
      <c r="F42" s="63">
        <f t="shared" si="12"/>
        <v>12</v>
      </c>
      <c r="G42" s="64" t="s">
        <v>22</v>
      </c>
      <c r="H42" s="65">
        <f t="shared" si="13"/>
        <v>9</v>
      </c>
      <c r="I42" s="62">
        <f t="shared" si="14"/>
        <v>3</v>
      </c>
      <c r="J42" s="66">
        <f t="shared" si="15"/>
        <v>19</v>
      </c>
    </row>
    <row r="43" spans="1:10" ht="12.75">
      <c r="A43" s="67">
        <v>4</v>
      </c>
      <c r="B43" s="68" t="str">
        <f t="shared" si="8"/>
        <v>Сибирь-chistjak</v>
      </c>
      <c r="C43" s="69">
        <f t="shared" si="9"/>
        <v>5</v>
      </c>
      <c r="D43" s="69">
        <f t="shared" si="10"/>
        <v>3</v>
      </c>
      <c r="E43" s="69">
        <f t="shared" si="11"/>
        <v>3</v>
      </c>
      <c r="F43" s="70">
        <f t="shared" si="12"/>
        <v>11</v>
      </c>
      <c r="G43" s="71" t="s">
        <v>22</v>
      </c>
      <c r="H43" s="72">
        <f t="shared" si="13"/>
        <v>13</v>
      </c>
      <c r="I43" s="69">
        <f t="shared" si="14"/>
        <v>-2</v>
      </c>
      <c r="J43" s="73">
        <f t="shared" si="15"/>
        <v>18</v>
      </c>
    </row>
    <row r="44" spans="1:10" ht="12.75">
      <c r="A44" s="67">
        <v>5</v>
      </c>
      <c r="B44" s="68" t="str">
        <f t="shared" si="8"/>
        <v>Авангард(К)-кипер46</v>
      </c>
      <c r="C44" s="69">
        <f t="shared" si="9"/>
        <v>5</v>
      </c>
      <c r="D44" s="69">
        <f t="shared" si="10"/>
        <v>2</v>
      </c>
      <c r="E44" s="69">
        <f t="shared" si="11"/>
        <v>4</v>
      </c>
      <c r="F44" s="70">
        <f t="shared" si="12"/>
        <v>15</v>
      </c>
      <c r="G44" s="71" t="s">
        <v>22</v>
      </c>
      <c r="H44" s="72">
        <f t="shared" si="13"/>
        <v>10</v>
      </c>
      <c r="I44" s="69">
        <f t="shared" si="14"/>
        <v>5</v>
      </c>
      <c r="J44" s="73">
        <f t="shared" si="15"/>
        <v>17</v>
      </c>
    </row>
    <row r="45" spans="1:10" ht="12.75">
      <c r="A45" s="67">
        <v>6</v>
      </c>
      <c r="B45" s="68" t="str">
        <f t="shared" si="8"/>
        <v>Алания-demik-78</v>
      </c>
      <c r="C45" s="69">
        <f t="shared" si="9"/>
        <v>5</v>
      </c>
      <c r="D45" s="69">
        <f t="shared" si="10"/>
        <v>2</v>
      </c>
      <c r="E45" s="69">
        <f t="shared" si="11"/>
        <v>4</v>
      </c>
      <c r="F45" s="70">
        <f t="shared" si="12"/>
        <v>15</v>
      </c>
      <c r="G45" s="71" t="s">
        <v>22</v>
      </c>
      <c r="H45" s="72">
        <f t="shared" si="13"/>
        <v>11</v>
      </c>
      <c r="I45" s="69">
        <f t="shared" si="14"/>
        <v>4</v>
      </c>
      <c r="J45" s="73">
        <f t="shared" si="15"/>
        <v>17</v>
      </c>
    </row>
    <row r="46" spans="1:10" ht="12.75">
      <c r="A46" s="67">
        <v>7</v>
      </c>
      <c r="B46" s="68" t="str">
        <f t="shared" si="8"/>
        <v>Металлург(Оскол)-ehduard-shevcov</v>
      </c>
      <c r="C46" s="69">
        <f t="shared" si="9"/>
        <v>5</v>
      </c>
      <c r="D46" s="69">
        <f t="shared" si="10"/>
        <v>2</v>
      </c>
      <c r="E46" s="69">
        <f t="shared" si="11"/>
        <v>4</v>
      </c>
      <c r="F46" s="70">
        <f t="shared" si="12"/>
        <v>12</v>
      </c>
      <c r="G46" s="71" t="s">
        <v>22</v>
      </c>
      <c r="H46" s="72">
        <f t="shared" si="13"/>
        <v>9</v>
      </c>
      <c r="I46" s="69">
        <f t="shared" si="14"/>
        <v>3</v>
      </c>
      <c r="J46" s="73">
        <f t="shared" si="15"/>
        <v>17</v>
      </c>
    </row>
    <row r="47" spans="1:10" ht="12.75">
      <c r="A47" s="67">
        <v>8</v>
      </c>
      <c r="B47" s="68" t="str">
        <f t="shared" si="8"/>
        <v>Енисей-aks</v>
      </c>
      <c r="C47" s="69">
        <f t="shared" si="9"/>
        <v>4</v>
      </c>
      <c r="D47" s="69">
        <f t="shared" si="10"/>
        <v>3</v>
      </c>
      <c r="E47" s="69">
        <f t="shared" si="11"/>
        <v>4</v>
      </c>
      <c r="F47" s="70">
        <f t="shared" si="12"/>
        <v>9</v>
      </c>
      <c r="G47" s="71" t="s">
        <v>22</v>
      </c>
      <c r="H47" s="72">
        <f t="shared" si="13"/>
        <v>13</v>
      </c>
      <c r="I47" s="69">
        <f t="shared" si="14"/>
        <v>-4</v>
      </c>
      <c r="J47" s="73">
        <f t="shared" si="15"/>
        <v>15</v>
      </c>
    </row>
    <row r="48" spans="1:10" ht="12.75">
      <c r="A48" s="67">
        <v>9</v>
      </c>
      <c r="B48" s="68" t="str">
        <f t="shared" si="8"/>
        <v>Динамо(М)-SERG</v>
      </c>
      <c r="C48" s="69">
        <f t="shared" si="9"/>
        <v>4</v>
      </c>
      <c r="D48" s="69">
        <f t="shared" si="10"/>
        <v>2</v>
      </c>
      <c r="E48" s="69">
        <f t="shared" si="11"/>
        <v>5</v>
      </c>
      <c r="F48" s="70">
        <f t="shared" si="12"/>
        <v>12</v>
      </c>
      <c r="G48" s="71" t="s">
        <v>22</v>
      </c>
      <c r="H48" s="72">
        <f t="shared" si="13"/>
        <v>10</v>
      </c>
      <c r="I48" s="69">
        <f t="shared" si="14"/>
        <v>2</v>
      </c>
      <c r="J48" s="73">
        <f t="shared" si="15"/>
        <v>14</v>
      </c>
    </row>
    <row r="49" spans="1:10" ht="12.75">
      <c r="A49" s="67">
        <v>10</v>
      </c>
      <c r="B49" s="68" t="str">
        <f t="shared" si="8"/>
        <v>Торпедо(М)-Sergo</v>
      </c>
      <c r="C49" s="69">
        <f t="shared" si="9"/>
        <v>4</v>
      </c>
      <c r="D49" s="69">
        <f t="shared" si="10"/>
        <v>2</v>
      </c>
      <c r="E49" s="69">
        <f t="shared" si="11"/>
        <v>5</v>
      </c>
      <c r="F49" s="70">
        <f t="shared" si="12"/>
        <v>10</v>
      </c>
      <c r="G49" s="71" t="s">
        <v>22</v>
      </c>
      <c r="H49" s="72">
        <f t="shared" si="13"/>
        <v>9</v>
      </c>
      <c r="I49" s="69">
        <f t="shared" si="14"/>
        <v>1</v>
      </c>
      <c r="J49" s="73">
        <f t="shared" si="15"/>
        <v>14</v>
      </c>
    </row>
    <row r="50" spans="1:10" ht="12.75">
      <c r="A50" s="67">
        <v>11</v>
      </c>
      <c r="B50" s="68" t="str">
        <f t="shared" si="8"/>
        <v>Сатурн-Батькович</v>
      </c>
      <c r="C50" s="69">
        <f t="shared" si="9"/>
        <v>4</v>
      </c>
      <c r="D50" s="69">
        <f t="shared" si="10"/>
        <v>2</v>
      </c>
      <c r="E50" s="69">
        <f t="shared" si="11"/>
        <v>5</v>
      </c>
      <c r="F50" s="70">
        <f t="shared" si="12"/>
        <v>8</v>
      </c>
      <c r="G50" s="71" t="s">
        <v>22</v>
      </c>
      <c r="H50" s="72">
        <f t="shared" si="13"/>
        <v>7</v>
      </c>
      <c r="I50" s="69">
        <f t="shared" si="14"/>
        <v>1</v>
      </c>
      <c r="J50" s="73">
        <f t="shared" si="15"/>
        <v>14</v>
      </c>
    </row>
    <row r="51" spans="1:10" ht="12.75">
      <c r="A51" s="67">
        <v>12</v>
      </c>
      <c r="B51" s="68" t="str">
        <f t="shared" si="8"/>
        <v>ЦСКА(М)-NecID</v>
      </c>
      <c r="C51" s="69">
        <f t="shared" si="9"/>
        <v>3</v>
      </c>
      <c r="D51" s="69">
        <f t="shared" si="10"/>
        <v>5</v>
      </c>
      <c r="E51" s="69">
        <f t="shared" si="11"/>
        <v>3</v>
      </c>
      <c r="F51" s="70">
        <f t="shared" si="12"/>
        <v>7</v>
      </c>
      <c r="G51" s="71" t="s">
        <v>22</v>
      </c>
      <c r="H51" s="72">
        <f t="shared" si="13"/>
        <v>10</v>
      </c>
      <c r="I51" s="69">
        <f t="shared" si="14"/>
        <v>-3</v>
      </c>
      <c r="J51" s="73">
        <f t="shared" si="15"/>
        <v>14</v>
      </c>
    </row>
    <row r="52" spans="1:10" ht="12.75">
      <c r="A52" s="67">
        <v>13</v>
      </c>
      <c r="B52" s="68" t="str">
        <f t="shared" si="8"/>
        <v>Жемчужина-igor0971</v>
      </c>
      <c r="C52" s="69">
        <f t="shared" si="9"/>
        <v>3</v>
      </c>
      <c r="D52" s="69">
        <f t="shared" si="10"/>
        <v>1</v>
      </c>
      <c r="E52" s="69">
        <f t="shared" si="11"/>
        <v>7</v>
      </c>
      <c r="F52" s="70">
        <f t="shared" si="12"/>
        <v>4</v>
      </c>
      <c r="G52" s="71" t="s">
        <v>22</v>
      </c>
      <c r="H52" s="72">
        <f t="shared" si="13"/>
        <v>17</v>
      </c>
      <c r="I52" s="69">
        <f t="shared" si="14"/>
        <v>-13</v>
      </c>
      <c r="J52" s="73">
        <f t="shared" si="15"/>
        <v>10</v>
      </c>
    </row>
    <row r="53" spans="1:10" ht="12.75">
      <c r="A53" s="67">
        <v>14</v>
      </c>
      <c r="B53" s="68" t="str">
        <f t="shared" si="8"/>
        <v>Север-Реклин</v>
      </c>
      <c r="C53" s="69">
        <f t="shared" si="9"/>
        <v>1</v>
      </c>
      <c r="D53" s="69">
        <f t="shared" si="10"/>
        <v>2</v>
      </c>
      <c r="E53" s="69">
        <f t="shared" si="11"/>
        <v>8</v>
      </c>
      <c r="F53" s="70">
        <f t="shared" si="12"/>
        <v>9</v>
      </c>
      <c r="G53" s="71" t="s">
        <v>22</v>
      </c>
      <c r="H53" s="72">
        <f t="shared" si="13"/>
        <v>19</v>
      </c>
      <c r="I53" s="69">
        <f t="shared" si="14"/>
        <v>-10</v>
      </c>
      <c r="J53" s="73">
        <f t="shared" si="15"/>
        <v>5</v>
      </c>
    </row>
    <row r="54" spans="1:10" ht="12.75">
      <c r="A54" s="67"/>
      <c r="B54" s="68"/>
      <c r="C54" s="69"/>
      <c r="D54" s="69"/>
      <c r="E54" s="69"/>
      <c r="F54" s="70"/>
      <c r="G54" s="71"/>
      <c r="H54" s="72"/>
      <c r="I54" s="69"/>
      <c r="J54" s="73"/>
    </row>
    <row r="55" spans="1:10" ht="13.5" thickBot="1">
      <c r="A55" s="74"/>
      <c r="B55" s="75"/>
      <c r="C55" s="76"/>
      <c r="D55" s="76"/>
      <c r="E55" s="76"/>
      <c r="F55" s="77"/>
      <c r="G55" s="78"/>
      <c r="H55" s="79"/>
      <c r="I55" s="76"/>
      <c r="J55" s="80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/>
  <dimension ref="B2:L21"/>
  <sheetViews>
    <sheetView zoomScale="90" zoomScaleNormal="90" zoomScalePageLayoutView="0" workbookViewId="0" topLeftCell="A1">
      <pane xSplit="2" ySplit="2" topLeftCell="C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2.375" style="0" customWidth="1"/>
    <col min="3" max="11" width="4.75390625" style="0" customWidth="1"/>
    <col min="12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1" ht="170.25" thickBot="1" thickTop="1">
      <c r="C2" s="98" t="s">
        <v>188</v>
      </c>
      <c r="D2" s="99" t="s">
        <v>189</v>
      </c>
      <c r="E2" s="99" t="s">
        <v>190</v>
      </c>
      <c r="F2" s="99" t="s">
        <v>191</v>
      </c>
      <c r="G2" s="99" t="s">
        <v>192</v>
      </c>
      <c r="H2" s="99" t="s">
        <v>193</v>
      </c>
      <c r="I2" s="99" t="s">
        <v>194</v>
      </c>
      <c r="J2" s="99" t="s">
        <v>195</v>
      </c>
      <c r="K2" s="100" t="s">
        <v>196</v>
      </c>
    </row>
    <row r="3" spans="2:12" ht="15" customHeight="1" thickTop="1">
      <c r="B3" s="32" t="s">
        <v>18</v>
      </c>
      <c r="C3" s="17">
        <v>1</v>
      </c>
      <c r="D3" s="19">
        <v>1</v>
      </c>
      <c r="E3" s="19">
        <v>1</v>
      </c>
      <c r="F3" s="19">
        <v>1</v>
      </c>
      <c r="G3" s="24">
        <v>10</v>
      </c>
      <c r="H3" s="19">
        <v>2</v>
      </c>
      <c r="I3" s="24">
        <v>1</v>
      </c>
      <c r="J3" s="24">
        <v>12</v>
      </c>
      <c r="K3" s="21">
        <v>1</v>
      </c>
      <c r="L3" s="101" t="s">
        <v>139</v>
      </c>
    </row>
    <row r="4" spans="2:12" ht="15" customHeight="1" thickBot="1">
      <c r="B4" s="31" t="s">
        <v>15</v>
      </c>
      <c r="C4" s="36">
        <v>1</v>
      </c>
      <c r="D4" s="41">
        <v>1</v>
      </c>
      <c r="E4" s="41">
        <v>1</v>
      </c>
      <c r="F4" s="41">
        <v>1</v>
      </c>
      <c r="G4" s="38">
        <v>0</v>
      </c>
      <c r="H4" s="41">
        <v>2</v>
      </c>
      <c r="I4" s="38">
        <v>10</v>
      </c>
      <c r="J4" s="38">
        <v>1</v>
      </c>
      <c r="K4" s="42">
        <v>1</v>
      </c>
      <c r="L4" s="103"/>
    </row>
    <row r="5" spans="2:12" ht="15" customHeight="1" thickTop="1">
      <c r="B5" s="33" t="s">
        <v>14</v>
      </c>
      <c r="C5" s="22">
        <v>1</v>
      </c>
      <c r="D5" s="20">
        <v>1</v>
      </c>
      <c r="E5" s="20">
        <v>1</v>
      </c>
      <c r="F5" s="20">
        <v>1</v>
      </c>
      <c r="G5" s="25">
        <v>10</v>
      </c>
      <c r="H5" s="20">
        <v>2</v>
      </c>
      <c r="I5" s="20">
        <v>1</v>
      </c>
      <c r="J5" s="20">
        <v>1</v>
      </c>
      <c r="K5" s="26">
        <v>10</v>
      </c>
      <c r="L5" s="104" t="s">
        <v>139</v>
      </c>
    </row>
    <row r="6" spans="2:12" ht="15" customHeight="1" thickBot="1">
      <c r="B6" s="34" t="s">
        <v>4</v>
      </c>
      <c r="C6" s="92">
        <v>20</v>
      </c>
      <c r="D6" s="40">
        <v>1</v>
      </c>
      <c r="E6" s="40">
        <v>1</v>
      </c>
      <c r="F6" s="40">
        <v>1</v>
      </c>
      <c r="G6" s="39">
        <v>1</v>
      </c>
      <c r="H6" s="40">
        <v>2</v>
      </c>
      <c r="I6" s="40">
        <v>1</v>
      </c>
      <c r="J6" s="40">
        <v>1</v>
      </c>
      <c r="K6" s="45">
        <v>1</v>
      </c>
      <c r="L6" s="105"/>
    </row>
    <row r="7" spans="2:12" ht="15" customHeight="1" thickTop="1">
      <c r="B7" s="32" t="s">
        <v>11</v>
      </c>
      <c r="C7" s="17">
        <v>1</v>
      </c>
      <c r="D7" s="19">
        <v>1</v>
      </c>
      <c r="E7" s="19">
        <v>1</v>
      </c>
      <c r="F7" s="19">
        <v>1</v>
      </c>
      <c r="G7" s="19">
        <v>1</v>
      </c>
      <c r="H7" s="19">
        <v>2</v>
      </c>
      <c r="I7" s="19">
        <v>10</v>
      </c>
      <c r="J7" s="24">
        <v>10</v>
      </c>
      <c r="K7" s="21">
        <v>1</v>
      </c>
      <c r="L7" s="101" t="s">
        <v>139</v>
      </c>
    </row>
    <row r="8" spans="2:12" ht="15" customHeight="1" thickBot="1">
      <c r="B8" s="31" t="s">
        <v>19</v>
      </c>
      <c r="C8" s="36">
        <v>1</v>
      </c>
      <c r="D8" s="41">
        <v>1</v>
      </c>
      <c r="E8" s="41">
        <v>1</v>
      </c>
      <c r="F8" s="41">
        <v>1</v>
      </c>
      <c r="G8" s="41">
        <v>1</v>
      </c>
      <c r="H8" s="41">
        <v>2</v>
      </c>
      <c r="I8" s="41">
        <v>10</v>
      </c>
      <c r="J8" s="38">
        <v>1</v>
      </c>
      <c r="K8" s="42">
        <v>1</v>
      </c>
      <c r="L8" s="103"/>
    </row>
    <row r="9" spans="2:12" ht="15" customHeight="1" thickTop="1">
      <c r="B9" s="33" t="s">
        <v>16</v>
      </c>
      <c r="C9" s="18">
        <v>1</v>
      </c>
      <c r="D9" s="20">
        <v>1</v>
      </c>
      <c r="E9" s="20">
        <v>1</v>
      </c>
      <c r="F9" s="20">
        <v>1</v>
      </c>
      <c r="G9" s="25">
        <v>10</v>
      </c>
      <c r="H9" s="20">
        <v>2</v>
      </c>
      <c r="I9" s="25">
        <v>1</v>
      </c>
      <c r="J9" s="25">
        <v>10</v>
      </c>
      <c r="K9" s="43">
        <v>1</v>
      </c>
      <c r="L9" s="104" t="s">
        <v>139</v>
      </c>
    </row>
    <row r="10" spans="2:12" ht="15" customHeight="1" thickBot="1">
      <c r="B10" s="34" t="s">
        <v>9</v>
      </c>
      <c r="C10" s="37">
        <v>1</v>
      </c>
      <c r="D10" s="40">
        <v>1</v>
      </c>
      <c r="E10" s="40">
        <v>1</v>
      </c>
      <c r="F10" s="40">
        <v>1</v>
      </c>
      <c r="G10" s="39">
        <v>1</v>
      </c>
      <c r="H10" s="40">
        <v>2</v>
      </c>
      <c r="I10" s="39">
        <v>10</v>
      </c>
      <c r="J10" s="39">
        <v>1</v>
      </c>
      <c r="K10" s="44">
        <v>1</v>
      </c>
      <c r="L10" s="105"/>
    </row>
    <row r="11" spans="2:12" ht="15" customHeight="1" thickTop="1">
      <c r="B11" s="32" t="s">
        <v>10</v>
      </c>
      <c r="C11" s="17">
        <v>1</v>
      </c>
      <c r="D11" s="19">
        <v>1</v>
      </c>
      <c r="E11" s="19">
        <v>1</v>
      </c>
      <c r="F11" s="19">
        <v>1</v>
      </c>
      <c r="G11" s="24">
        <v>10</v>
      </c>
      <c r="H11" s="19">
        <v>2</v>
      </c>
      <c r="I11" s="19">
        <v>1</v>
      </c>
      <c r="J11" s="19">
        <v>10</v>
      </c>
      <c r="K11" s="21">
        <v>1</v>
      </c>
      <c r="L11" s="101" t="s">
        <v>139</v>
      </c>
    </row>
    <row r="12" spans="2:12" ht="15" customHeight="1" thickBot="1">
      <c r="B12" s="31" t="s">
        <v>17</v>
      </c>
      <c r="C12" s="36">
        <v>1</v>
      </c>
      <c r="D12" s="41">
        <v>1</v>
      </c>
      <c r="E12" s="41">
        <v>1</v>
      </c>
      <c r="F12" s="41">
        <v>1</v>
      </c>
      <c r="G12" s="38">
        <v>1</v>
      </c>
      <c r="H12" s="41">
        <v>2</v>
      </c>
      <c r="I12" s="41">
        <v>1</v>
      </c>
      <c r="J12" s="41">
        <v>10</v>
      </c>
      <c r="K12" s="42">
        <v>1</v>
      </c>
      <c r="L12" s="103"/>
    </row>
    <row r="13" spans="2:12" ht="15" customHeight="1" thickTop="1">
      <c r="B13" s="33" t="s">
        <v>7</v>
      </c>
      <c r="C13" s="22">
        <v>1</v>
      </c>
      <c r="D13" s="20">
        <v>1</v>
      </c>
      <c r="E13" s="20">
        <v>1</v>
      </c>
      <c r="F13" s="20">
        <v>1</v>
      </c>
      <c r="G13" s="25">
        <v>10</v>
      </c>
      <c r="H13" s="20">
        <v>2</v>
      </c>
      <c r="I13" s="20">
        <v>10</v>
      </c>
      <c r="J13" s="20">
        <v>1</v>
      </c>
      <c r="K13" s="43">
        <v>1</v>
      </c>
      <c r="L13" s="104" t="s">
        <v>139</v>
      </c>
    </row>
    <row r="14" spans="2:12" ht="15" customHeight="1" thickBot="1">
      <c r="B14" s="34" t="s">
        <v>20</v>
      </c>
      <c r="C14" s="92">
        <v>0</v>
      </c>
      <c r="D14" s="40">
        <v>1</v>
      </c>
      <c r="E14" s="40">
        <v>1</v>
      </c>
      <c r="F14" s="40">
        <v>1</v>
      </c>
      <c r="G14" s="39">
        <v>1</v>
      </c>
      <c r="H14" s="40">
        <v>2</v>
      </c>
      <c r="I14" s="40">
        <v>10</v>
      </c>
      <c r="J14" s="40">
        <v>1</v>
      </c>
      <c r="K14" s="44">
        <v>1</v>
      </c>
      <c r="L14" s="105"/>
    </row>
    <row r="15" spans="2:12" ht="15" customHeight="1" thickTop="1">
      <c r="B15" s="32" t="s">
        <v>8</v>
      </c>
      <c r="C15" s="23">
        <v>12</v>
      </c>
      <c r="D15" s="19">
        <v>1</v>
      </c>
      <c r="E15" s="24">
        <v>12</v>
      </c>
      <c r="F15" s="19">
        <v>1</v>
      </c>
      <c r="G15" s="19">
        <v>1</v>
      </c>
      <c r="H15" s="19">
        <v>2</v>
      </c>
      <c r="I15" s="19">
        <v>1</v>
      </c>
      <c r="J15" s="24">
        <v>1</v>
      </c>
      <c r="K15" s="21">
        <v>1</v>
      </c>
      <c r="L15" s="101" t="s">
        <v>139</v>
      </c>
    </row>
    <row r="16" spans="2:12" ht="15" customHeight="1" thickBot="1">
      <c r="B16" s="31" t="s">
        <v>5</v>
      </c>
      <c r="C16" s="91">
        <v>1</v>
      </c>
      <c r="D16" s="41">
        <v>1</v>
      </c>
      <c r="E16" s="38">
        <v>1</v>
      </c>
      <c r="F16" s="41">
        <v>1</v>
      </c>
      <c r="G16" s="41">
        <v>1</v>
      </c>
      <c r="H16" s="41">
        <v>2</v>
      </c>
      <c r="I16" s="41">
        <v>1</v>
      </c>
      <c r="J16" s="38">
        <v>10</v>
      </c>
      <c r="K16" s="42">
        <v>1</v>
      </c>
      <c r="L16" s="103"/>
    </row>
    <row r="17" spans="2:12" ht="15" customHeight="1" thickTop="1">
      <c r="B17" s="33" t="s">
        <v>12</v>
      </c>
      <c r="C17" s="22">
        <v>10</v>
      </c>
      <c r="D17" s="20">
        <v>1</v>
      </c>
      <c r="E17" s="20">
        <v>1</v>
      </c>
      <c r="F17" s="20">
        <v>1</v>
      </c>
      <c r="G17" s="20">
        <v>1</v>
      </c>
      <c r="H17" s="20">
        <v>2</v>
      </c>
      <c r="I17" s="20">
        <v>1</v>
      </c>
      <c r="J17" s="25">
        <v>12</v>
      </c>
      <c r="K17" s="43">
        <v>1</v>
      </c>
      <c r="L17" s="104" t="s">
        <v>139</v>
      </c>
    </row>
    <row r="18" spans="2:12" ht="15" customHeight="1" thickBot="1">
      <c r="B18" s="34" t="s">
        <v>13</v>
      </c>
      <c r="C18" s="92">
        <v>12</v>
      </c>
      <c r="D18" s="40">
        <v>1</v>
      </c>
      <c r="E18" s="40">
        <v>1</v>
      </c>
      <c r="F18" s="40">
        <v>1</v>
      </c>
      <c r="G18" s="40">
        <v>1</v>
      </c>
      <c r="H18" s="40">
        <v>2</v>
      </c>
      <c r="I18" s="40">
        <v>1</v>
      </c>
      <c r="J18" s="39">
        <v>1</v>
      </c>
      <c r="K18" s="44">
        <v>1</v>
      </c>
      <c r="L18" s="105"/>
    </row>
    <row r="19" spans="2:12" ht="15" customHeight="1" thickTop="1">
      <c r="B19" s="32" t="s">
        <v>21</v>
      </c>
      <c r="C19" s="23">
        <v>12</v>
      </c>
      <c r="D19" s="19">
        <v>1</v>
      </c>
      <c r="E19" s="19">
        <v>1</v>
      </c>
      <c r="F19" s="19">
        <v>1</v>
      </c>
      <c r="G19" s="19">
        <v>1</v>
      </c>
      <c r="H19" s="19">
        <v>2</v>
      </c>
      <c r="I19" s="24">
        <v>1</v>
      </c>
      <c r="J19" s="24">
        <v>12</v>
      </c>
      <c r="K19" s="21">
        <v>1</v>
      </c>
      <c r="L19" s="101" t="s">
        <v>139</v>
      </c>
    </row>
    <row r="20" spans="2:12" ht="15" customHeight="1" thickBot="1">
      <c r="B20" s="35" t="s">
        <v>6</v>
      </c>
      <c r="C20" s="91">
        <v>1</v>
      </c>
      <c r="D20" s="41">
        <v>1</v>
      </c>
      <c r="E20" s="41">
        <v>1</v>
      </c>
      <c r="F20" s="41">
        <v>1</v>
      </c>
      <c r="G20" s="41">
        <v>1</v>
      </c>
      <c r="H20" s="41">
        <v>2</v>
      </c>
      <c r="I20" s="38">
        <v>10</v>
      </c>
      <c r="J20" s="38">
        <v>1</v>
      </c>
      <c r="K20" s="42">
        <v>1</v>
      </c>
      <c r="L20" s="102"/>
    </row>
    <row r="21" spans="3:11" ht="19.5" customHeight="1" thickBot="1" thickTop="1">
      <c r="C21" s="10"/>
      <c r="D21" s="16"/>
      <c r="E21" s="16"/>
      <c r="F21" s="16"/>
      <c r="G21" s="16"/>
      <c r="H21" s="16"/>
      <c r="I21" s="16"/>
      <c r="J21" s="16"/>
      <c r="K21" s="11"/>
    </row>
    <row r="22" ht="15" customHeight="1" thickTop="1"/>
    <row r="23" ht="19.5" customHeight="1"/>
    <row r="24" ht="21" customHeight="1"/>
  </sheetData>
  <sheetProtection/>
  <mergeCells count="9">
    <mergeCell ref="L19:L20"/>
    <mergeCell ref="L11:L12"/>
    <mergeCell ref="L13:L14"/>
    <mergeCell ref="L15:L16"/>
    <mergeCell ref="L17:L18"/>
    <mergeCell ref="L3:L4"/>
    <mergeCell ref="L5:L6"/>
    <mergeCell ref="L7:L8"/>
    <mergeCell ref="L9:L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"/>
  <dimension ref="A1:P57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МатчиГер!B3</f>
        <v>afa-Фрайбург</v>
      </c>
      <c r="C1">
        <f>LEFT(МатчиГер!L3,1)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МатчиГер!B4</f>
        <v>leshav-Кельн</v>
      </c>
      <c r="C2">
        <f>RIGHT(МатчиГер!L3,1)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МатчиГер!B5</f>
        <v>кипер46-Байер</v>
      </c>
      <c r="C3">
        <f>LEFT(МатчиГер!L5,1)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МатчиГер!B6</f>
        <v>AlekseyShalaev-Ганновер-96</v>
      </c>
      <c r="C4">
        <f>RIGHT(МатчиГер!L5,1)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МатчиГер!B7</f>
        <v>NecID-Бавария</v>
      </c>
      <c r="C5">
        <f>LEFT(МатчиГер!L7,1)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МатчиГер!B8</f>
        <v>ded-53-Штутгарт</v>
      </c>
      <c r="C6">
        <f>RIGHT(МатчиГер!L7,1)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МатчиГер!B9</f>
        <v>den-ice-Шальке-04</v>
      </c>
      <c r="C7">
        <f>LEFT(МатчиГер!L9,1)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МатчиГер!B10</f>
        <v>egk-Герта</v>
      </c>
      <c r="C8">
        <f>RIGHT(МатчиГер!L9,1)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МатчиГер!B11</f>
        <v>Марафон-Гамбург</v>
      </c>
      <c r="C9">
        <f>LEFT(МатчиГер!L11,1)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МатчиГер!B12</f>
        <v>amelin-Майнц</v>
      </c>
      <c r="C10">
        <f>RIGHT(МатчиГер!L11,1)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МатчиГер!B13</f>
        <v>FanLoko-Кайзерслаутерн</v>
      </c>
      <c r="C11">
        <f>LEFT(МатчиГер!L13,1)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МатчиГер!B14</f>
        <v>saleh-Боруссия(Д)</v>
      </c>
      <c r="C12">
        <f>RIGHT(МатчиГер!L13,1)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МатчиГер!B15</f>
        <v>igorocker-Хоффенхайм</v>
      </c>
      <c r="C13">
        <f>LEFT(МатчиГер!L15,1)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МатчиГер!B16</f>
        <v>SkVaL-Нюрнберг</v>
      </c>
      <c r="C14">
        <f>RIGHT(МатчиГер!L15,1)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МатчиГер!B17</f>
        <v>sass1954-Вольфсбург</v>
      </c>
      <c r="C15">
        <f>LEFT(МатчиГер!L17,1)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МатчиГер!B18</f>
        <v>Реклин-Вердер</v>
      </c>
      <c r="C16">
        <f>RIGHT(МатчиГер!L17,1)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МатчиГер!B19</f>
        <v>SuperVlad-Боруссия(М)</v>
      </c>
      <c r="C17">
        <f>LEFT(МатчиГер!L19,1)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МатчиГер!B20</f>
        <v>SERG-Аугсбург</v>
      </c>
      <c r="C18">
        <f>RIGHT(МатчиГер!L19,1)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ht="12.75" hidden="1"/>
    <row r="20" ht="12.75" hidden="1"/>
    <row r="21" spans="2:16" ht="12.75" hidden="1">
      <c r="B21" t="s">
        <v>7</v>
      </c>
      <c r="C21">
        <v>13</v>
      </c>
      <c r="D21">
        <v>12</v>
      </c>
      <c r="E21">
        <v>7</v>
      </c>
      <c r="F21">
        <v>32</v>
      </c>
      <c r="G21">
        <v>18</v>
      </c>
      <c r="H21">
        <f>COUNTIF($O$21:$O$38,"&gt;"&amp;O21)+COUNTIF($O$21:$O21,"="&amp;O21)</f>
        <v>19</v>
      </c>
      <c r="I21">
        <f aca="true" t="shared" si="0" ref="I21:I38">C21+VLOOKUP($B21,$B$1:$H$18,3,0)</f>
        <v>13</v>
      </c>
      <c r="J21">
        <f aca="true" t="shared" si="1" ref="J21:J38">D21+VLOOKUP($B21,$B$1:$H$18,4,0)</f>
        <v>12</v>
      </c>
      <c r="K21">
        <f aca="true" t="shared" si="2" ref="K21:K38">E21+VLOOKUP($B21,$B$1:$H$18,5,0)</f>
        <v>7</v>
      </c>
      <c r="L21" t="e">
        <f aca="true" t="shared" si="3" ref="L21:L38">F21+VLOOKUP($B21,$B$1:$H$18,6,0)</f>
        <v>#VALUE!</v>
      </c>
      <c r="M21" t="e">
        <f aca="true" t="shared" si="4" ref="M21:M38">G21+VLOOKUP($B21,$B$1:$H$18,7,0)</f>
        <v>#VALUE!</v>
      </c>
      <c r="N21">
        <f>I21*3+J21</f>
        <v>51</v>
      </c>
      <c r="O21" t="e">
        <f>N21+(I21*0.1)+((L21-M21)*0.01)+(L21*0.001)</f>
        <v>#VALUE!</v>
      </c>
      <c r="P21" t="str">
        <f>B21</f>
        <v>FanLoko-Кайзерслаутерн</v>
      </c>
    </row>
    <row r="22" spans="2:16" ht="12.75" hidden="1">
      <c r="B22" t="s">
        <v>4</v>
      </c>
      <c r="C22">
        <v>12</v>
      </c>
      <c r="D22">
        <v>12</v>
      </c>
      <c r="E22">
        <v>8</v>
      </c>
      <c r="F22">
        <v>22</v>
      </c>
      <c r="G22">
        <v>23</v>
      </c>
      <c r="H22">
        <f>COUNTIF($O$21:$O$38,"&gt;"&amp;O22)+COUNTIF($O$21:$O22,"="&amp;O22)</f>
        <v>20</v>
      </c>
      <c r="I22">
        <f t="shared" si="0"/>
        <v>12</v>
      </c>
      <c r="J22">
        <f t="shared" si="1"/>
        <v>12</v>
      </c>
      <c r="K22">
        <f t="shared" si="2"/>
        <v>8</v>
      </c>
      <c r="L22" t="e">
        <f t="shared" si="3"/>
        <v>#VALUE!</v>
      </c>
      <c r="M22" t="e">
        <f t="shared" si="4"/>
        <v>#VALUE!</v>
      </c>
      <c r="N22">
        <f aca="true" t="shared" si="5" ref="N22:N38">I22*3+J22</f>
        <v>48</v>
      </c>
      <c r="O22" t="e">
        <f aca="true" t="shared" si="6" ref="O22:O38">N22+(I22*0.1)+((L22-M22)*0.01)+(L22*0.001)</f>
        <v>#VALUE!</v>
      </c>
      <c r="P22" t="str">
        <f aca="true" t="shared" si="7" ref="P22:P38">B22</f>
        <v>AlekseyShalaev-Ганновер-96</v>
      </c>
    </row>
    <row r="23" spans="2:16" ht="12.75" hidden="1">
      <c r="B23" t="s">
        <v>20</v>
      </c>
      <c r="C23">
        <v>11</v>
      </c>
      <c r="D23">
        <v>15</v>
      </c>
      <c r="E23">
        <v>6</v>
      </c>
      <c r="F23">
        <v>28</v>
      </c>
      <c r="G23">
        <v>24</v>
      </c>
      <c r="H23">
        <f>COUNTIF($O$21:$O$38,"&gt;"&amp;O23)+COUNTIF($O$21:$O23,"="&amp;O23)</f>
        <v>21</v>
      </c>
      <c r="I23">
        <f t="shared" si="0"/>
        <v>11</v>
      </c>
      <c r="J23">
        <f t="shared" si="1"/>
        <v>15</v>
      </c>
      <c r="K23">
        <f t="shared" si="2"/>
        <v>6</v>
      </c>
      <c r="L23" t="e">
        <f t="shared" si="3"/>
        <v>#VALUE!</v>
      </c>
      <c r="M23" t="e">
        <f t="shared" si="4"/>
        <v>#VALUE!</v>
      </c>
      <c r="N23">
        <f t="shared" si="5"/>
        <v>48</v>
      </c>
      <c r="O23" t="e">
        <f t="shared" si="6"/>
        <v>#VALUE!</v>
      </c>
      <c r="P23" t="str">
        <f t="shared" si="7"/>
        <v>saleh-Боруссия(Д)</v>
      </c>
    </row>
    <row r="24" spans="2:16" ht="12.75" hidden="1">
      <c r="B24" t="s">
        <v>12</v>
      </c>
      <c r="C24">
        <v>12</v>
      </c>
      <c r="D24">
        <v>9</v>
      </c>
      <c r="E24">
        <v>11</v>
      </c>
      <c r="F24">
        <v>31</v>
      </c>
      <c r="G24">
        <v>26</v>
      </c>
      <c r="H24">
        <f>COUNTIF($O$21:$O$38,"&gt;"&amp;O24)+COUNTIF($O$21:$O24,"="&amp;O24)</f>
        <v>22</v>
      </c>
      <c r="I24">
        <f t="shared" si="0"/>
        <v>12</v>
      </c>
      <c r="J24">
        <f t="shared" si="1"/>
        <v>9</v>
      </c>
      <c r="K24">
        <f t="shared" si="2"/>
        <v>11</v>
      </c>
      <c r="L24" t="e">
        <f t="shared" si="3"/>
        <v>#VALUE!</v>
      </c>
      <c r="M24" t="e">
        <f t="shared" si="4"/>
        <v>#VALUE!</v>
      </c>
      <c r="N24">
        <f t="shared" si="5"/>
        <v>45</v>
      </c>
      <c r="O24" t="e">
        <f t="shared" si="6"/>
        <v>#VALUE!</v>
      </c>
      <c r="P24" t="str">
        <f t="shared" si="7"/>
        <v>sass1954-Вольфсбург</v>
      </c>
    </row>
    <row r="25" spans="2:16" ht="12.75" hidden="1">
      <c r="B25" t="s">
        <v>9</v>
      </c>
      <c r="C25">
        <v>11</v>
      </c>
      <c r="D25">
        <v>12</v>
      </c>
      <c r="E25">
        <v>9</v>
      </c>
      <c r="F25">
        <v>29</v>
      </c>
      <c r="G25">
        <v>22</v>
      </c>
      <c r="H25">
        <f>COUNTIF($O$21:$O$38,"&gt;"&amp;O25)+COUNTIF($O$21:$O25,"="&amp;O25)</f>
        <v>23</v>
      </c>
      <c r="I25">
        <f t="shared" si="0"/>
        <v>11</v>
      </c>
      <c r="J25">
        <f t="shared" si="1"/>
        <v>12</v>
      </c>
      <c r="K25">
        <f t="shared" si="2"/>
        <v>9</v>
      </c>
      <c r="L25" t="e">
        <f t="shared" si="3"/>
        <v>#VALUE!</v>
      </c>
      <c r="M25" t="e">
        <f t="shared" si="4"/>
        <v>#VALUE!</v>
      </c>
      <c r="N25">
        <f t="shared" si="5"/>
        <v>45</v>
      </c>
      <c r="O25" t="e">
        <f t="shared" si="6"/>
        <v>#VALUE!</v>
      </c>
      <c r="P25" t="str">
        <f t="shared" si="7"/>
        <v>egk-Герта</v>
      </c>
    </row>
    <row r="26" spans="2:16" ht="12.75" hidden="1">
      <c r="B26" t="s">
        <v>5</v>
      </c>
      <c r="C26">
        <v>11</v>
      </c>
      <c r="D26">
        <v>12</v>
      </c>
      <c r="E26">
        <v>9</v>
      </c>
      <c r="F26">
        <v>26</v>
      </c>
      <c r="G26">
        <v>23</v>
      </c>
      <c r="H26">
        <f>COUNTIF($O$21:$O$38,"&gt;"&amp;O26)+COUNTIF($O$21:$O26,"="&amp;O26)</f>
        <v>24</v>
      </c>
      <c r="I26">
        <f t="shared" si="0"/>
        <v>11</v>
      </c>
      <c r="J26">
        <f t="shared" si="1"/>
        <v>12</v>
      </c>
      <c r="K26">
        <f t="shared" si="2"/>
        <v>9</v>
      </c>
      <c r="L26" t="e">
        <f t="shared" si="3"/>
        <v>#VALUE!</v>
      </c>
      <c r="M26" t="e">
        <f t="shared" si="4"/>
        <v>#VALUE!</v>
      </c>
      <c r="N26">
        <f t="shared" si="5"/>
        <v>45</v>
      </c>
      <c r="O26" t="e">
        <f t="shared" si="6"/>
        <v>#VALUE!</v>
      </c>
      <c r="P26" t="str">
        <f t="shared" si="7"/>
        <v>SkVaL-Нюрнберг</v>
      </c>
    </row>
    <row r="27" spans="2:16" ht="12.75" hidden="1">
      <c r="B27" t="s">
        <v>15</v>
      </c>
      <c r="C27">
        <v>11</v>
      </c>
      <c r="D27">
        <v>12</v>
      </c>
      <c r="E27">
        <v>9</v>
      </c>
      <c r="F27">
        <v>25</v>
      </c>
      <c r="G27">
        <v>26</v>
      </c>
      <c r="H27">
        <f>COUNTIF($O$21:$O$38,"&gt;"&amp;O27)+COUNTIF($O$21:$O27,"="&amp;O27)</f>
        <v>25</v>
      </c>
      <c r="I27">
        <f t="shared" si="0"/>
        <v>11</v>
      </c>
      <c r="J27">
        <f t="shared" si="1"/>
        <v>12</v>
      </c>
      <c r="K27">
        <f t="shared" si="2"/>
        <v>9</v>
      </c>
      <c r="L27" t="e">
        <f t="shared" si="3"/>
        <v>#VALUE!</v>
      </c>
      <c r="M27" t="e">
        <f t="shared" si="4"/>
        <v>#VALUE!</v>
      </c>
      <c r="N27">
        <f t="shared" si="5"/>
        <v>45</v>
      </c>
      <c r="O27" t="e">
        <f t="shared" si="6"/>
        <v>#VALUE!</v>
      </c>
      <c r="P27" t="str">
        <f t="shared" si="7"/>
        <v>leshav-Кельн</v>
      </c>
    </row>
    <row r="28" spans="2:16" ht="12.75" hidden="1">
      <c r="B28" t="s">
        <v>16</v>
      </c>
      <c r="C28">
        <v>11</v>
      </c>
      <c r="D28">
        <v>11</v>
      </c>
      <c r="E28">
        <v>10</v>
      </c>
      <c r="F28">
        <v>20</v>
      </c>
      <c r="G28">
        <v>20</v>
      </c>
      <c r="H28">
        <f>COUNTIF($O$21:$O$38,"&gt;"&amp;O28)+COUNTIF($O$21:$O28,"="&amp;O28)</f>
        <v>26</v>
      </c>
      <c r="I28">
        <f t="shared" si="0"/>
        <v>11</v>
      </c>
      <c r="J28">
        <f t="shared" si="1"/>
        <v>11</v>
      </c>
      <c r="K28">
        <f t="shared" si="2"/>
        <v>10</v>
      </c>
      <c r="L28" t="e">
        <f t="shared" si="3"/>
        <v>#VALUE!</v>
      </c>
      <c r="M28" t="e">
        <f t="shared" si="4"/>
        <v>#VALUE!</v>
      </c>
      <c r="N28">
        <f t="shared" si="5"/>
        <v>44</v>
      </c>
      <c r="O28" t="e">
        <f t="shared" si="6"/>
        <v>#VALUE!</v>
      </c>
      <c r="P28" t="str">
        <f t="shared" si="7"/>
        <v>den-ice-Шальке-04</v>
      </c>
    </row>
    <row r="29" spans="2:16" ht="12.75" hidden="1">
      <c r="B29" t="s">
        <v>11</v>
      </c>
      <c r="C29">
        <v>11</v>
      </c>
      <c r="D29">
        <v>9</v>
      </c>
      <c r="E29">
        <v>12</v>
      </c>
      <c r="F29">
        <v>26</v>
      </c>
      <c r="G29">
        <v>29</v>
      </c>
      <c r="H29">
        <f>COUNTIF($O$21:$O$38,"&gt;"&amp;O29)+COUNTIF($O$21:$O29,"="&amp;O29)</f>
        <v>27</v>
      </c>
      <c r="I29">
        <f t="shared" si="0"/>
        <v>11</v>
      </c>
      <c r="J29">
        <f t="shared" si="1"/>
        <v>9</v>
      </c>
      <c r="K29">
        <f t="shared" si="2"/>
        <v>12</v>
      </c>
      <c r="L29" t="e">
        <f t="shared" si="3"/>
        <v>#VALUE!</v>
      </c>
      <c r="M29" t="e">
        <f t="shared" si="4"/>
        <v>#VALUE!</v>
      </c>
      <c r="N29">
        <f t="shared" si="5"/>
        <v>42</v>
      </c>
      <c r="O29" t="e">
        <f t="shared" si="6"/>
        <v>#VALUE!</v>
      </c>
      <c r="P29" t="str">
        <f t="shared" si="7"/>
        <v>NecID-Бавария</v>
      </c>
    </row>
    <row r="30" spans="2:16" ht="12.75" hidden="1">
      <c r="B30" t="s">
        <v>17</v>
      </c>
      <c r="C30">
        <v>9</v>
      </c>
      <c r="D30">
        <v>14</v>
      </c>
      <c r="E30">
        <v>9</v>
      </c>
      <c r="F30">
        <v>26</v>
      </c>
      <c r="G30">
        <v>26</v>
      </c>
      <c r="H30">
        <f>COUNTIF($O$21:$O$38,"&gt;"&amp;O30)+COUNTIF($O$21:$O30,"="&amp;O30)</f>
        <v>28</v>
      </c>
      <c r="I30">
        <f t="shared" si="0"/>
        <v>9</v>
      </c>
      <c r="J30">
        <f t="shared" si="1"/>
        <v>14</v>
      </c>
      <c r="K30">
        <f t="shared" si="2"/>
        <v>9</v>
      </c>
      <c r="L30" t="e">
        <f t="shared" si="3"/>
        <v>#VALUE!</v>
      </c>
      <c r="M30" t="e">
        <f t="shared" si="4"/>
        <v>#VALUE!</v>
      </c>
      <c r="N30">
        <f t="shared" si="5"/>
        <v>41</v>
      </c>
      <c r="O30" t="e">
        <f t="shared" si="6"/>
        <v>#VALUE!</v>
      </c>
      <c r="P30" t="str">
        <f t="shared" si="7"/>
        <v>amelin-Майнц</v>
      </c>
    </row>
    <row r="31" spans="2:16" ht="12.75" hidden="1">
      <c r="B31" t="s">
        <v>13</v>
      </c>
      <c r="C31">
        <v>8</v>
      </c>
      <c r="D31">
        <v>17</v>
      </c>
      <c r="E31">
        <v>7</v>
      </c>
      <c r="F31">
        <v>26</v>
      </c>
      <c r="G31">
        <v>17</v>
      </c>
      <c r="H31">
        <f>COUNTIF($O$21:$O$38,"&gt;"&amp;O31)+COUNTIF($O$21:$O31,"="&amp;O31)</f>
        <v>29</v>
      </c>
      <c r="I31">
        <f t="shared" si="0"/>
        <v>8</v>
      </c>
      <c r="J31">
        <f t="shared" si="1"/>
        <v>17</v>
      </c>
      <c r="K31">
        <f t="shared" si="2"/>
        <v>7</v>
      </c>
      <c r="L31" t="e">
        <f t="shared" si="3"/>
        <v>#VALUE!</v>
      </c>
      <c r="M31" t="e">
        <f t="shared" si="4"/>
        <v>#VALUE!</v>
      </c>
      <c r="N31">
        <f t="shared" si="5"/>
        <v>41</v>
      </c>
      <c r="O31" t="e">
        <f t="shared" si="6"/>
        <v>#VALUE!</v>
      </c>
      <c r="P31" t="str">
        <f t="shared" si="7"/>
        <v>Реклин-Вердер</v>
      </c>
    </row>
    <row r="32" spans="2:16" ht="12.75" hidden="1">
      <c r="B32" t="s">
        <v>18</v>
      </c>
      <c r="C32">
        <v>7</v>
      </c>
      <c r="D32">
        <v>19</v>
      </c>
      <c r="E32">
        <v>6</v>
      </c>
      <c r="F32">
        <v>15</v>
      </c>
      <c r="G32">
        <v>16</v>
      </c>
      <c r="H32">
        <f>COUNTIF($O$21:$O$38,"&gt;"&amp;O32)+COUNTIF($O$21:$O32,"="&amp;O32)</f>
        <v>30</v>
      </c>
      <c r="I32">
        <f t="shared" si="0"/>
        <v>7</v>
      </c>
      <c r="J32">
        <f t="shared" si="1"/>
        <v>19</v>
      </c>
      <c r="K32">
        <f t="shared" si="2"/>
        <v>6</v>
      </c>
      <c r="L32" t="e">
        <f t="shared" si="3"/>
        <v>#VALUE!</v>
      </c>
      <c r="M32" t="e">
        <f t="shared" si="4"/>
        <v>#VALUE!</v>
      </c>
      <c r="N32">
        <f t="shared" si="5"/>
        <v>40</v>
      </c>
      <c r="O32" t="e">
        <f t="shared" si="6"/>
        <v>#VALUE!</v>
      </c>
      <c r="P32" t="str">
        <f t="shared" si="7"/>
        <v>afa-Фрайбург</v>
      </c>
    </row>
    <row r="33" spans="2:16" ht="12.75" hidden="1">
      <c r="B33" t="s">
        <v>10</v>
      </c>
      <c r="C33">
        <v>10</v>
      </c>
      <c r="D33">
        <v>9</v>
      </c>
      <c r="E33">
        <v>13</v>
      </c>
      <c r="F33">
        <v>27</v>
      </c>
      <c r="G33">
        <v>29</v>
      </c>
      <c r="H33">
        <f>COUNTIF($O$21:$O$38,"&gt;"&amp;O33)+COUNTIF($O$21:$O33,"="&amp;O33)</f>
        <v>31</v>
      </c>
      <c r="I33">
        <f t="shared" si="0"/>
        <v>10</v>
      </c>
      <c r="J33">
        <f t="shared" si="1"/>
        <v>9</v>
      </c>
      <c r="K33">
        <f t="shared" si="2"/>
        <v>13</v>
      </c>
      <c r="L33" t="e">
        <f t="shared" si="3"/>
        <v>#VALUE!</v>
      </c>
      <c r="M33" t="e">
        <f t="shared" si="4"/>
        <v>#VALUE!</v>
      </c>
      <c r="N33">
        <f t="shared" si="5"/>
        <v>39</v>
      </c>
      <c r="O33" t="e">
        <f t="shared" si="6"/>
        <v>#VALUE!</v>
      </c>
      <c r="P33" t="str">
        <f t="shared" si="7"/>
        <v>Марафон-Гамбург</v>
      </c>
    </row>
    <row r="34" spans="2:16" ht="12.75" hidden="1">
      <c r="B34" t="s">
        <v>6</v>
      </c>
      <c r="C34">
        <v>9</v>
      </c>
      <c r="D34">
        <v>11</v>
      </c>
      <c r="E34">
        <v>12</v>
      </c>
      <c r="F34">
        <v>24</v>
      </c>
      <c r="G34">
        <v>28</v>
      </c>
      <c r="H34">
        <f>COUNTIF($O$21:$O$38,"&gt;"&amp;O34)+COUNTIF($O$21:$O34,"="&amp;O34)</f>
        <v>32</v>
      </c>
      <c r="I34">
        <f t="shared" si="0"/>
        <v>9</v>
      </c>
      <c r="J34">
        <f t="shared" si="1"/>
        <v>11</v>
      </c>
      <c r="K34">
        <f t="shared" si="2"/>
        <v>12</v>
      </c>
      <c r="L34" t="e">
        <f t="shared" si="3"/>
        <v>#VALUE!</v>
      </c>
      <c r="M34" t="e">
        <f t="shared" si="4"/>
        <v>#VALUE!</v>
      </c>
      <c r="N34">
        <f t="shared" si="5"/>
        <v>38</v>
      </c>
      <c r="O34" t="e">
        <f t="shared" si="6"/>
        <v>#VALUE!</v>
      </c>
      <c r="P34" t="str">
        <f t="shared" si="7"/>
        <v>SERG-Аугсбург</v>
      </c>
    </row>
    <row r="35" spans="2:16" ht="12.75" hidden="1">
      <c r="B35" t="s">
        <v>19</v>
      </c>
      <c r="C35">
        <v>8</v>
      </c>
      <c r="D35">
        <v>13</v>
      </c>
      <c r="E35">
        <v>11</v>
      </c>
      <c r="F35">
        <v>23</v>
      </c>
      <c r="G35">
        <v>25</v>
      </c>
      <c r="H35">
        <f>COUNTIF($O$21:$O$38,"&gt;"&amp;O35)+COUNTIF($O$21:$O35,"="&amp;O35)</f>
        <v>33</v>
      </c>
      <c r="I35">
        <f t="shared" si="0"/>
        <v>8</v>
      </c>
      <c r="J35">
        <f t="shared" si="1"/>
        <v>13</v>
      </c>
      <c r="K35">
        <f t="shared" si="2"/>
        <v>11</v>
      </c>
      <c r="L35" t="e">
        <f t="shared" si="3"/>
        <v>#VALUE!</v>
      </c>
      <c r="M35" t="e">
        <f t="shared" si="4"/>
        <v>#VALUE!</v>
      </c>
      <c r="N35">
        <f t="shared" si="5"/>
        <v>37</v>
      </c>
      <c r="O35" t="e">
        <f t="shared" si="6"/>
        <v>#VALUE!</v>
      </c>
      <c r="P35" t="str">
        <f t="shared" si="7"/>
        <v>ded-53-Штутгарт</v>
      </c>
    </row>
    <row r="36" spans="2:16" ht="12.75" hidden="1">
      <c r="B36" t="s">
        <v>21</v>
      </c>
      <c r="C36">
        <v>7</v>
      </c>
      <c r="D36">
        <v>15</v>
      </c>
      <c r="E36">
        <v>10</v>
      </c>
      <c r="F36">
        <v>18</v>
      </c>
      <c r="G36">
        <v>27</v>
      </c>
      <c r="H36">
        <f>COUNTIF($O$21:$O$38,"&gt;"&amp;O36)+COUNTIF($O$21:$O36,"="&amp;O36)</f>
        <v>34</v>
      </c>
      <c r="I36">
        <f t="shared" si="0"/>
        <v>7</v>
      </c>
      <c r="J36">
        <f t="shared" si="1"/>
        <v>15</v>
      </c>
      <c r="K36">
        <f t="shared" si="2"/>
        <v>10</v>
      </c>
      <c r="L36" t="e">
        <f t="shared" si="3"/>
        <v>#VALUE!</v>
      </c>
      <c r="M36" t="e">
        <f t="shared" si="4"/>
        <v>#VALUE!</v>
      </c>
      <c r="N36">
        <f t="shared" si="5"/>
        <v>36</v>
      </c>
      <c r="O36" t="e">
        <f t="shared" si="6"/>
        <v>#VALUE!</v>
      </c>
      <c r="P36" t="str">
        <f t="shared" si="7"/>
        <v>SuperVlad-Боруссия(М)</v>
      </c>
    </row>
    <row r="37" spans="2:16" ht="12.75" hidden="1">
      <c r="B37" t="s">
        <v>14</v>
      </c>
      <c r="C37">
        <v>7</v>
      </c>
      <c r="D37">
        <v>14</v>
      </c>
      <c r="E37">
        <v>11</v>
      </c>
      <c r="F37">
        <v>18</v>
      </c>
      <c r="G37">
        <v>27</v>
      </c>
      <c r="H37">
        <f>COUNTIF($O$21:$O$38,"&gt;"&amp;O37)+COUNTIF($O$21:$O37,"="&amp;O37)</f>
        <v>35</v>
      </c>
      <c r="I37">
        <f t="shared" si="0"/>
        <v>7</v>
      </c>
      <c r="J37">
        <f t="shared" si="1"/>
        <v>14</v>
      </c>
      <c r="K37">
        <f t="shared" si="2"/>
        <v>11</v>
      </c>
      <c r="L37" t="e">
        <f t="shared" si="3"/>
        <v>#VALUE!</v>
      </c>
      <c r="M37" t="e">
        <f t="shared" si="4"/>
        <v>#VALUE!</v>
      </c>
      <c r="N37">
        <f t="shared" si="5"/>
        <v>35</v>
      </c>
      <c r="O37" t="e">
        <f t="shared" si="6"/>
        <v>#VALUE!</v>
      </c>
      <c r="P37" t="str">
        <f t="shared" si="7"/>
        <v>кипер46-Байер</v>
      </c>
    </row>
    <row r="38" spans="2:16" ht="13.5" hidden="1" thickBot="1">
      <c r="B38" t="s">
        <v>8</v>
      </c>
      <c r="C38">
        <v>5</v>
      </c>
      <c r="D38">
        <v>14</v>
      </c>
      <c r="E38">
        <v>13</v>
      </c>
      <c r="F38">
        <v>14</v>
      </c>
      <c r="G38">
        <v>24</v>
      </c>
      <c r="H38">
        <f>COUNTIF($O$21:$O$38,"&gt;"&amp;O38)+COUNTIF($O$21:$O38,"="&amp;O38)</f>
        <v>36</v>
      </c>
      <c r="I38">
        <f t="shared" si="0"/>
        <v>5</v>
      </c>
      <c r="J38">
        <f t="shared" si="1"/>
        <v>14</v>
      </c>
      <c r="K38">
        <f t="shared" si="2"/>
        <v>13</v>
      </c>
      <c r="L38" t="e">
        <f t="shared" si="3"/>
        <v>#VALUE!</v>
      </c>
      <c r="M38" t="e">
        <f t="shared" si="4"/>
        <v>#VALUE!</v>
      </c>
      <c r="N38">
        <f t="shared" si="5"/>
        <v>29</v>
      </c>
      <c r="O38" t="e">
        <f t="shared" si="6"/>
        <v>#VALUE!</v>
      </c>
      <c r="P38" t="str">
        <f t="shared" si="7"/>
        <v>igorocker-Хоффенхайм</v>
      </c>
    </row>
    <row r="39" spans="1:10" ht="13.5" thickBot="1">
      <c r="A39" s="49" t="s">
        <v>103</v>
      </c>
      <c r="B39" s="50" t="s">
        <v>104</v>
      </c>
      <c r="C39" s="51" t="s">
        <v>105</v>
      </c>
      <c r="D39" s="51" t="s">
        <v>106</v>
      </c>
      <c r="E39" s="51" t="s">
        <v>107</v>
      </c>
      <c r="F39" s="106" t="s">
        <v>108</v>
      </c>
      <c r="G39" s="107"/>
      <c r="H39" s="108"/>
      <c r="I39" s="51" t="s">
        <v>109</v>
      </c>
      <c r="J39" s="52" t="s">
        <v>110</v>
      </c>
    </row>
    <row r="40" spans="1:10" ht="12.75">
      <c r="A40" s="53">
        <v>1</v>
      </c>
      <c r="B40" s="54" t="e">
        <f>VLOOKUP($A40,$H$21:$P$38,9,0)</f>
        <v>#N/A</v>
      </c>
      <c r="C40" s="55" t="e">
        <f>VLOOKUP($A40,$H$21:$P$38,2,0)</f>
        <v>#N/A</v>
      </c>
      <c r="D40" s="55" t="e">
        <f>VLOOKUP($A40,$H$21:$P$38,3,0)</f>
        <v>#N/A</v>
      </c>
      <c r="E40" s="55" t="e">
        <f>VLOOKUP($A40,$H$21:$P$38,4,0)</f>
        <v>#N/A</v>
      </c>
      <c r="F40" s="56" t="e">
        <f>VLOOKUP($A40,$H$21:$P$38,5,0)</f>
        <v>#N/A</v>
      </c>
      <c r="G40" s="57" t="s">
        <v>22</v>
      </c>
      <c r="H40" s="58" t="e">
        <f>VLOOKUP($A40,$H$21:$P$38,6,0)</f>
        <v>#N/A</v>
      </c>
      <c r="I40" s="55" t="e">
        <f>F40-H40</f>
        <v>#N/A</v>
      </c>
      <c r="J40" s="59" t="e">
        <f>VLOOKUP($A40,$H$21:$P$38,7,0)</f>
        <v>#N/A</v>
      </c>
    </row>
    <row r="41" spans="1:10" ht="12.75">
      <c r="A41" s="60">
        <v>2</v>
      </c>
      <c r="B41" s="61" t="e">
        <f aca="true" t="shared" si="8" ref="B41:B57">VLOOKUP($A41,$H$21:$P$38,9,0)</f>
        <v>#N/A</v>
      </c>
      <c r="C41" s="62" t="e">
        <f aca="true" t="shared" si="9" ref="C41:C57">VLOOKUP($A41,$H$21:$P$38,2,0)</f>
        <v>#N/A</v>
      </c>
      <c r="D41" s="62" t="e">
        <f aca="true" t="shared" si="10" ref="D41:D57">VLOOKUP($A41,$H$21:$P$38,3,0)</f>
        <v>#N/A</v>
      </c>
      <c r="E41" s="62" t="e">
        <f aca="true" t="shared" si="11" ref="E41:E57">VLOOKUP($A41,$H$21:$P$38,4,0)</f>
        <v>#N/A</v>
      </c>
      <c r="F41" s="63" t="e">
        <f aca="true" t="shared" si="12" ref="F41:F57">VLOOKUP($A41,$H$21:$P$38,5,0)</f>
        <v>#N/A</v>
      </c>
      <c r="G41" s="64" t="s">
        <v>22</v>
      </c>
      <c r="H41" s="65" t="e">
        <f aca="true" t="shared" si="13" ref="H41:H57">VLOOKUP($A41,$H$21:$P$38,6,0)</f>
        <v>#N/A</v>
      </c>
      <c r="I41" s="62" t="e">
        <f aca="true" t="shared" si="14" ref="I41:I57">F41-H41</f>
        <v>#N/A</v>
      </c>
      <c r="J41" s="66" t="e">
        <f aca="true" t="shared" si="15" ref="J41:J57">VLOOKUP($A41,$H$21:$P$38,7,0)</f>
        <v>#N/A</v>
      </c>
    </row>
    <row r="42" spans="1:10" ht="12.75">
      <c r="A42" s="60">
        <v>3</v>
      </c>
      <c r="B42" s="61" t="e">
        <f t="shared" si="8"/>
        <v>#N/A</v>
      </c>
      <c r="C42" s="62" t="e">
        <f t="shared" si="9"/>
        <v>#N/A</v>
      </c>
      <c r="D42" s="62" t="e">
        <f t="shared" si="10"/>
        <v>#N/A</v>
      </c>
      <c r="E42" s="62" t="e">
        <f t="shared" si="11"/>
        <v>#N/A</v>
      </c>
      <c r="F42" s="63" t="e">
        <f t="shared" si="12"/>
        <v>#N/A</v>
      </c>
      <c r="G42" s="64" t="s">
        <v>22</v>
      </c>
      <c r="H42" s="65" t="e">
        <f t="shared" si="13"/>
        <v>#N/A</v>
      </c>
      <c r="I42" s="62" t="e">
        <f t="shared" si="14"/>
        <v>#N/A</v>
      </c>
      <c r="J42" s="66" t="e">
        <f t="shared" si="15"/>
        <v>#N/A</v>
      </c>
    </row>
    <row r="43" spans="1:10" ht="12.75">
      <c r="A43" s="67">
        <v>4</v>
      </c>
      <c r="B43" s="68" t="e">
        <f t="shared" si="8"/>
        <v>#N/A</v>
      </c>
      <c r="C43" s="69" t="e">
        <f t="shared" si="9"/>
        <v>#N/A</v>
      </c>
      <c r="D43" s="69" t="e">
        <f t="shared" si="10"/>
        <v>#N/A</v>
      </c>
      <c r="E43" s="69" t="e">
        <f t="shared" si="11"/>
        <v>#N/A</v>
      </c>
      <c r="F43" s="70" t="e">
        <f t="shared" si="12"/>
        <v>#N/A</v>
      </c>
      <c r="G43" s="71" t="s">
        <v>22</v>
      </c>
      <c r="H43" s="72" t="e">
        <f t="shared" si="13"/>
        <v>#N/A</v>
      </c>
      <c r="I43" s="69" t="e">
        <f t="shared" si="14"/>
        <v>#N/A</v>
      </c>
      <c r="J43" s="73" t="e">
        <f t="shared" si="15"/>
        <v>#N/A</v>
      </c>
    </row>
    <row r="44" spans="1:10" ht="12.75">
      <c r="A44" s="67">
        <v>5</v>
      </c>
      <c r="B44" s="68" t="e">
        <f t="shared" si="8"/>
        <v>#N/A</v>
      </c>
      <c r="C44" s="69" t="e">
        <f t="shared" si="9"/>
        <v>#N/A</v>
      </c>
      <c r="D44" s="69" t="e">
        <f t="shared" si="10"/>
        <v>#N/A</v>
      </c>
      <c r="E44" s="69" t="e">
        <f t="shared" si="11"/>
        <v>#N/A</v>
      </c>
      <c r="F44" s="70" t="e">
        <f t="shared" si="12"/>
        <v>#N/A</v>
      </c>
      <c r="G44" s="71" t="s">
        <v>22</v>
      </c>
      <c r="H44" s="72" t="e">
        <f t="shared" si="13"/>
        <v>#N/A</v>
      </c>
      <c r="I44" s="69" t="e">
        <f t="shared" si="14"/>
        <v>#N/A</v>
      </c>
      <c r="J44" s="73" t="e">
        <f t="shared" si="15"/>
        <v>#N/A</v>
      </c>
    </row>
    <row r="45" spans="1:10" ht="12.75">
      <c r="A45" s="67">
        <v>6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7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8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9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10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11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12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13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14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15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16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17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3.5" thickBot="1">
      <c r="A57" s="74">
        <v>18</v>
      </c>
      <c r="B57" s="75" t="e">
        <f t="shared" si="8"/>
        <v>#N/A</v>
      </c>
      <c r="C57" s="76" t="e">
        <f t="shared" si="9"/>
        <v>#N/A</v>
      </c>
      <c r="D57" s="76" t="e">
        <f t="shared" si="10"/>
        <v>#N/A</v>
      </c>
      <c r="E57" s="76" t="e">
        <f t="shared" si="11"/>
        <v>#N/A</v>
      </c>
      <c r="F57" s="77" t="e">
        <f t="shared" si="12"/>
        <v>#N/A</v>
      </c>
      <c r="G57" s="78" t="s">
        <v>22</v>
      </c>
      <c r="H57" s="79" t="e">
        <f t="shared" si="13"/>
        <v>#N/A</v>
      </c>
      <c r="I57" s="76" t="e">
        <f t="shared" si="14"/>
        <v>#N/A</v>
      </c>
      <c r="J57" s="80" t="e">
        <f t="shared" si="15"/>
        <v>#N/A</v>
      </c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G21" sqref="G21:G40"/>
      <selection pane="topRight" activeCell="G21" sqref="G21:G40"/>
      <selection pane="bottomLeft" activeCell="G21" sqref="G21:G40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9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91.25" thickBot="1" thickTop="1">
      <c r="C2" s="98" t="s">
        <v>148</v>
      </c>
      <c r="D2" s="99" t="s">
        <v>149</v>
      </c>
      <c r="E2" s="99" t="s">
        <v>150</v>
      </c>
      <c r="F2" s="99" t="s">
        <v>151</v>
      </c>
      <c r="G2" s="99" t="s">
        <v>152</v>
      </c>
      <c r="H2" s="99" t="s">
        <v>153</v>
      </c>
      <c r="I2" s="99" t="s">
        <v>154</v>
      </c>
      <c r="J2" s="99" t="s">
        <v>155</v>
      </c>
      <c r="K2" s="99" t="s">
        <v>156</v>
      </c>
      <c r="L2" s="100" t="s">
        <v>157</v>
      </c>
    </row>
    <row r="3" spans="2:13" ht="15" customHeight="1" thickTop="1">
      <c r="B3" s="32" t="s">
        <v>38</v>
      </c>
      <c r="C3" s="17">
        <v>2</v>
      </c>
      <c r="D3" s="19">
        <v>1</v>
      </c>
      <c r="E3" s="24">
        <v>0</v>
      </c>
      <c r="F3" s="24">
        <v>20</v>
      </c>
      <c r="G3" s="19">
        <v>2</v>
      </c>
      <c r="H3" s="19">
        <v>1</v>
      </c>
      <c r="I3" s="19">
        <v>1</v>
      </c>
      <c r="J3" s="19">
        <v>1</v>
      </c>
      <c r="K3" s="19">
        <v>1</v>
      </c>
      <c r="L3" s="27">
        <v>20</v>
      </c>
      <c r="M3" s="101" t="s">
        <v>139</v>
      </c>
    </row>
    <row r="4" spans="2:13" ht="15" customHeight="1" thickBot="1">
      <c r="B4" s="31" t="s">
        <v>26</v>
      </c>
      <c r="C4" s="36">
        <v>2</v>
      </c>
      <c r="D4" s="41">
        <v>1</v>
      </c>
      <c r="E4" s="38">
        <v>1</v>
      </c>
      <c r="F4" s="38">
        <v>12</v>
      </c>
      <c r="G4" s="41">
        <v>2</v>
      </c>
      <c r="H4" s="41">
        <v>1</v>
      </c>
      <c r="I4" s="41">
        <v>1</v>
      </c>
      <c r="J4" s="41">
        <v>1</v>
      </c>
      <c r="K4" s="41">
        <v>1</v>
      </c>
      <c r="L4" s="46">
        <v>2</v>
      </c>
      <c r="M4" s="103"/>
    </row>
    <row r="5" spans="2:13" ht="15" customHeight="1" thickTop="1">
      <c r="B5" s="33" t="s">
        <v>30</v>
      </c>
      <c r="C5" s="22">
        <v>0</v>
      </c>
      <c r="D5" s="20">
        <v>1</v>
      </c>
      <c r="E5" s="20">
        <v>1</v>
      </c>
      <c r="F5" s="25">
        <v>20</v>
      </c>
      <c r="G5" s="20">
        <v>2</v>
      </c>
      <c r="H5" s="20">
        <v>1</v>
      </c>
      <c r="I5" s="20">
        <v>1</v>
      </c>
      <c r="J5" s="20">
        <v>1</v>
      </c>
      <c r="K5" s="20">
        <v>1</v>
      </c>
      <c r="L5" s="26">
        <v>10</v>
      </c>
      <c r="M5" s="104" t="s">
        <v>139</v>
      </c>
    </row>
    <row r="6" spans="2:13" ht="15" customHeight="1" thickBot="1">
      <c r="B6" s="34" t="s">
        <v>27</v>
      </c>
      <c r="C6" s="92">
        <v>2</v>
      </c>
      <c r="D6" s="40">
        <v>1</v>
      </c>
      <c r="E6" s="40">
        <v>1</v>
      </c>
      <c r="F6" s="39">
        <v>12</v>
      </c>
      <c r="G6" s="40">
        <v>2</v>
      </c>
      <c r="H6" s="40">
        <v>1</v>
      </c>
      <c r="I6" s="40">
        <v>1</v>
      </c>
      <c r="J6" s="40">
        <v>1</v>
      </c>
      <c r="K6" s="40">
        <v>1</v>
      </c>
      <c r="L6" s="45">
        <v>2</v>
      </c>
      <c r="M6" s="105"/>
    </row>
    <row r="7" spans="2:13" ht="15" customHeight="1" thickTop="1">
      <c r="B7" s="32" t="s">
        <v>34</v>
      </c>
      <c r="C7" s="17">
        <v>2</v>
      </c>
      <c r="D7" s="19">
        <v>1</v>
      </c>
      <c r="E7" s="19">
        <v>10</v>
      </c>
      <c r="F7" s="24">
        <v>1</v>
      </c>
      <c r="G7" s="24">
        <v>1</v>
      </c>
      <c r="H7" s="19">
        <v>1</v>
      </c>
      <c r="I7" s="24">
        <v>1</v>
      </c>
      <c r="J7" s="19">
        <v>1</v>
      </c>
      <c r="K7" s="24">
        <v>20</v>
      </c>
      <c r="L7" s="27">
        <v>1</v>
      </c>
      <c r="M7" s="101" t="s">
        <v>139</v>
      </c>
    </row>
    <row r="8" spans="2:13" ht="15" customHeight="1" thickBot="1">
      <c r="B8" s="31" t="s">
        <v>28</v>
      </c>
      <c r="C8" s="36">
        <v>2</v>
      </c>
      <c r="D8" s="41">
        <v>1</v>
      </c>
      <c r="E8" s="41">
        <v>10</v>
      </c>
      <c r="F8" s="38">
        <v>2</v>
      </c>
      <c r="G8" s="38">
        <v>0</v>
      </c>
      <c r="H8" s="41">
        <v>1</v>
      </c>
      <c r="I8" s="38">
        <v>0</v>
      </c>
      <c r="J8" s="41">
        <v>1</v>
      </c>
      <c r="K8" s="38">
        <v>0</v>
      </c>
      <c r="L8" s="46">
        <v>2</v>
      </c>
      <c r="M8" s="103"/>
    </row>
    <row r="9" spans="2:13" ht="15" customHeight="1" thickTop="1">
      <c r="B9" s="33" t="s">
        <v>40</v>
      </c>
      <c r="C9" s="18">
        <v>2</v>
      </c>
      <c r="D9" s="25">
        <v>1</v>
      </c>
      <c r="E9" s="20">
        <v>1</v>
      </c>
      <c r="F9" s="25">
        <v>10</v>
      </c>
      <c r="G9" s="20">
        <v>20</v>
      </c>
      <c r="H9" s="20">
        <v>1</v>
      </c>
      <c r="I9" s="20">
        <v>1</v>
      </c>
      <c r="J9" s="20">
        <v>1</v>
      </c>
      <c r="K9" s="25">
        <v>1</v>
      </c>
      <c r="L9" s="26">
        <v>2</v>
      </c>
      <c r="M9" s="104" t="s">
        <v>139</v>
      </c>
    </row>
    <row r="10" spans="2:13" ht="15" customHeight="1" thickBot="1">
      <c r="B10" s="34" t="s">
        <v>39</v>
      </c>
      <c r="C10" s="37">
        <v>2</v>
      </c>
      <c r="D10" s="39">
        <v>0</v>
      </c>
      <c r="E10" s="40">
        <v>1</v>
      </c>
      <c r="F10" s="39">
        <v>1</v>
      </c>
      <c r="G10" s="40">
        <v>20</v>
      </c>
      <c r="H10" s="40">
        <v>1</v>
      </c>
      <c r="I10" s="40">
        <v>1</v>
      </c>
      <c r="J10" s="40">
        <v>1</v>
      </c>
      <c r="K10" s="39">
        <v>0</v>
      </c>
      <c r="L10" s="45">
        <v>0</v>
      </c>
      <c r="M10" s="105"/>
    </row>
    <row r="11" spans="2:13" ht="15" customHeight="1" thickTop="1">
      <c r="B11" s="32" t="s">
        <v>33</v>
      </c>
      <c r="C11" s="17">
        <v>2</v>
      </c>
      <c r="D11" s="19">
        <v>1</v>
      </c>
      <c r="E11" s="24">
        <v>20</v>
      </c>
      <c r="F11" s="24">
        <v>10</v>
      </c>
      <c r="G11" s="24">
        <v>1</v>
      </c>
      <c r="H11" s="19">
        <v>1</v>
      </c>
      <c r="I11" s="19">
        <v>1</v>
      </c>
      <c r="J11" s="19">
        <v>1</v>
      </c>
      <c r="K11" s="19">
        <v>1</v>
      </c>
      <c r="L11" s="21">
        <v>2</v>
      </c>
      <c r="M11" s="101" t="s">
        <v>139</v>
      </c>
    </row>
    <row r="12" spans="2:13" ht="15" customHeight="1" thickBot="1">
      <c r="B12" s="31" t="s">
        <v>32</v>
      </c>
      <c r="C12" s="36">
        <v>2</v>
      </c>
      <c r="D12" s="41">
        <v>1</v>
      </c>
      <c r="E12" s="38">
        <v>1</v>
      </c>
      <c r="F12" s="38">
        <v>12</v>
      </c>
      <c r="G12" s="38">
        <v>0</v>
      </c>
      <c r="H12" s="41">
        <v>1</v>
      </c>
      <c r="I12" s="41">
        <v>1</v>
      </c>
      <c r="J12" s="41">
        <v>1</v>
      </c>
      <c r="K12" s="41">
        <v>1</v>
      </c>
      <c r="L12" s="42">
        <v>2</v>
      </c>
      <c r="M12" s="103"/>
    </row>
    <row r="13" spans="2:13" ht="15" customHeight="1" thickTop="1">
      <c r="B13" s="33" t="s">
        <v>35</v>
      </c>
      <c r="C13" s="22">
        <v>2</v>
      </c>
      <c r="D13" s="20">
        <v>1</v>
      </c>
      <c r="E13" s="25">
        <v>1</v>
      </c>
      <c r="F13" s="20">
        <v>1</v>
      </c>
      <c r="G13" s="25">
        <v>2</v>
      </c>
      <c r="H13" s="20">
        <v>1</v>
      </c>
      <c r="I13" s="25">
        <v>12</v>
      </c>
      <c r="J13" s="20">
        <v>1</v>
      </c>
      <c r="K13" s="20">
        <v>1</v>
      </c>
      <c r="L13" s="26">
        <v>20</v>
      </c>
      <c r="M13" s="104" t="s">
        <v>139</v>
      </c>
    </row>
    <row r="14" spans="2:13" ht="15" customHeight="1" thickBot="1">
      <c r="B14" s="34" t="s">
        <v>36</v>
      </c>
      <c r="C14" s="92">
        <v>20</v>
      </c>
      <c r="D14" s="40">
        <v>1</v>
      </c>
      <c r="E14" s="39">
        <v>2</v>
      </c>
      <c r="F14" s="40">
        <v>1</v>
      </c>
      <c r="G14" s="39">
        <v>0</v>
      </c>
      <c r="H14" s="40">
        <v>1</v>
      </c>
      <c r="I14" s="39">
        <v>1</v>
      </c>
      <c r="J14" s="40">
        <v>1</v>
      </c>
      <c r="K14" s="40">
        <v>1</v>
      </c>
      <c r="L14" s="45">
        <v>1</v>
      </c>
      <c r="M14" s="105"/>
    </row>
    <row r="15" spans="2:13" ht="15" customHeight="1" thickTop="1">
      <c r="B15" s="32" t="s">
        <v>23</v>
      </c>
      <c r="C15" s="17">
        <v>2</v>
      </c>
      <c r="D15" s="19">
        <v>1</v>
      </c>
      <c r="E15" s="19">
        <v>1</v>
      </c>
      <c r="F15" s="24">
        <v>12</v>
      </c>
      <c r="G15" s="19">
        <v>2</v>
      </c>
      <c r="H15" s="19">
        <v>1</v>
      </c>
      <c r="I15" s="19">
        <v>1</v>
      </c>
      <c r="J15" s="19">
        <v>1</v>
      </c>
      <c r="K15" s="19">
        <v>1</v>
      </c>
      <c r="L15" s="21">
        <v>20</v>
      </c>
      <c r="M15" s="101" t="s">
        <v>139</v>
      </c>
    </row>
    <row r="16" spans="2:13" ht="15" customHeight="1" thickBot="1">
      <c r="B16" s="31" t="s">
        <v>31</v>
      </c>
      <c r="C16" s="36">
        <v>2</v>
      </c>
      <c r="D16" s="41">
        <v>1</v>
      </c>
      <c r="E16" s="41">
        <v>1</v>
      </c>
      <c r="F16" s="38">
        <v>1</v>
      </c>
      <c r="G16" s="41">
        <v>2</v>
      </c>
      <c r="H16" s="41">
        <v>1</v>
      </c>
      <c r="I16" s="41">
        <v>1</v>
      </c>
      <c r="J16" s="41">
        <v>1</v>
      </c>
      <c r="K16" s="41">
        <v>1</v>
      </c>
      <c r="L16" s="42">
        <v>20</v>
      </c>
      <c r="M16" s="103"/>
    </row>
    <row r="17" spans="2:13" ht="15" customHeight="1" thickTop="1">
      <c r="B17" s="33" t="s">
        <v>24</v>
      </c>
      <c r="C17" s="18">
        <v>2</v>
      </c>
      <c r="D17" s="25">
        <v>1</v>
      </c>
      <c r="E17" s="20">
        <v>1</v>
      </c>
      <c r="F17" s="20">
        <v>1</v>
      </c>
      <c r="G17" s="25">
        <v>20</v>
      </c>
      <c r="H17" s="20">
        <v>1</v>
      </c>
      <c r="I17" s="20">
        <v>1</v>
      </c>
      <c r="J17" s="20">
        <v>1</v>
      </c>
      <c r="K17" s="25">
        <v>12</v>
      </c>
      <c r="L17" s="43">
        <v>2</v>
      </c>
      <c r="M17" s="104" t="s">
        <v>139</v>
      </c>
    </row>
    <row r="18" spans="2:13" ht="15" customHeight="1" thickBot="1">
      <c r="B18" s="34" t="s">
        <v>25</v>
      </c>
      <c r="C18" s="37">
        <v>2</v>
      </c>
      <c r="D18" s="39">
        <v>12</v>
      </c>
      <c r="E18" s="40">
        <v>1</v>
      </c>
      <c r="F18" s="40">
        <v>1</v>
      </c>
      <c r="G18" s="39">
        <v>0</v>
      </c>
      <c r="H18" s="40">
        <v>1</v>
      </c>
      <c r="I18" s="40">
        <v>1</v>
      </c>
      <c r="J18" s="40">
        <v>1</v>
      </c>
      <c r="K18" s="39">
        <v>1</v>
      </c>
      <c r="L18" s="44">
        <v>2</v>
      </c>
      <c r="M18" s="105"/>
    </row>
    <row r="19" spans="2:13" ht="15" customHeight="1" thickTop="1">
      <c r="B19" s="32" t="s">
        <v>41</v>
      </c>
      <c r="C19" s="17">
        <v>2</v>
      </c>
      <c r="D19" s="19">
        <v>1</v>
      </c>
      <c r="E19" s="19">
        <v>1</v>
      </c>
      <c r="F19" s="24">
        <v>12</v>
      </c>
      <c r="G19" s="24">
        <v>2</v>
      </c>
      <c r="H19" s="19">
        <v>1</v>
      </c>
      <c r="I19" s="19">
        <v>1</v>
      </c>
      <c r="J19" s="19">
        <v>1</v>
      </c>
      <c r="K19" s="19">
        <v>1</v>
      </c>
      <c r="L19" s="27">
        <v>12</v>
      </c>
      <c r="M19" s="101" t="s">
        <v>139</v>
      </c>
    </row>
    <row r="20" spans="2:13" ht="15" customHeight="1" thickBot="1">
      <c r="B20" s="31" t="s">
        <v>42</v>
      </c>
      <c r="C20" s="36">
        <v>2</v>
      </c>
      <c r="D20" s="41">
        <v>1</v>
      </c>
      <c r="E20" s="41">
        <v>1</v>
      </c>
      <c r="F20" s="38">
        <v>0</v>
      </c>
      <c r="G20" s="38">
        <v>20</v>
      </c>
      <c r="H20" s="41">
        <v>1</v>
      </c>
      <c r="I20" s="41">
        <v>1</v>
      </c>
      <c r="J20" s="41">
        <v>1</v>
      </c>
      <c r="K20" s="41">
        <v>1</v>
      </c>
      <c r="L20" s="46">
        <v>0</v>
      </c>
      <c r="M20" s="103"/>
    </row>
    <row r="21" spans="2:13" ht="15" customHeight="1" thickTop="1">
      <c r="B21" s="33" t="s">
        <v>37</v>
      </c>
      <c r="C21" s="18">
        <v>2</v>
      </c>
      <c r="D21" s="20">
        <v>1</v>
      </c>
      <c r="E21" s="20">
        <v>1</v>
      </c>
      <c r="F21" s="25">
        <v>12</v>
      </c>
      <c r="G21" s="20">
        <v>20</v>
      </c>
      <c r="H21" s="20">
        <v>1</v>
      </c>
      <c r="I21" s="20">
        <v>1</v>
      </c>
      <c r="J21" s="20">
        <v>1</v>
      </c>
      <c r="K21" s="25">
        <v>0</v>
      </c>
      <c r="L21" s="43">
        <v>2</v>
      </c>
      <c r="M21" s="104" t="s">
        <v>139</v>
      </c>
    </row>
    <row r="22" spans="2:13" ht="15" customHeight="1" thickBot="1">
      <c r="B22" s="90" t="s">
        <v>29</v>
      </c>
      <c r="C22" s="37">
        <v>2</v>
      </c>
      <c r="D22" s="40">
        <v>1</v>
      </c>
      <c r="E22" s="40">
        <v>1</v>
      </c>
      <c r="F22" s="39">
        <v>1</v>
      </c>
      <c r="G22" s="40">
        <v>20</v>
      </c>
      <c r="H22" s="40">
        <v>1</v>
      </c>
      <c r="I22" s="40">
        <v>1</v>
      </c>
      <c r="J22" s="40">
        <v>1</v>
      </c>
      <c r="K22" s="39">
        <v>1</v>
      </c>
      <c r="L22" s="44">
        <v>2</v>
      </c>
      <c r="M22" s="109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МатчиАнг!B3</f>
        <v>chistjak-Стоук</v>
      </c>
      <c r="C1">
        <f>LEFT(МатчиАнг!M3,1)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МатчиАнг!B4</f>
        <v>afa-Арсенал</v>
      </c>
      <c r="C2">
        <f>RIGHT(МатчиАнг!M3,1)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МатчиАнг!B5</f>
        <v>Торпедовец-Суонси</v>
      </c>
      <c r="C3">
        <f>LEFT(МатчиАнг!M5,1)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МатчиАнг!B6</f>
        <v>SuperVlad-Вулверхэмптон</v>
      </c>
      <c r="C4">
        <f>RIGHT(МатчиАнг!M5,1)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МатчиАнг!B7</f>
        <v>ded-53-Сандерленд</v>
      </c>
      <c r="C5">
        <f>LEFT(МатчиАнг!M7,1)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МатчиАнг!B8</f>
        <v>alexivan-Болтон</v>
      </c>
      <c r="C6">
        <f>RIGHT(МатчиАнг!M7,1)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МатчиАнг!B9</f>
        <v>NecID-Ман.Сити</v>
      </c>
      <c r="C7">
        <f>LEFT(МатчиАнг!M9,1)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МатчиАнг!B10</f>
        <v>saleh-Ман.Юн.</v>
      </c>
      <c r="C8">
        <f>RIGHT(МатчиАнг!M9,1)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МатчиАнг!B11</f>
        <v>aks-Уиган</v>
      </c>
      <c r="C9">
        <f>LEFT(МатчиАнг!M11,1)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МатчиАнг!B12</f>
        <v>Sergo-Ньюкасл</v>
      </c>
      <c r="C10">
        <f>RIGHT(МатчиАнг!M11,1)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МатчиАнг!B13</f>
        <v>Арктика-Челси</v>
      </c>
      <c r="C11">
        <f>LEFT(МатчиАнг!M13,1)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МатчиАнг!B14</f>
        <v>SERG-КПР</v>
      </c>
      <c r="C12">
        <f>RIGHT(МатчиАнг!M13,1)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МатчиАнг!B15</f>
        <v>SkVaL-Эвертон</v>
      </c>
      <c r="C13">
        <f>LEFT(МатчиАнг!M15,1)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МатчиАнг!B16</f>
        <v>Математик-Фулхэм</v>
      </c>
      <c r="C14">
        <f>RIGHT(МатчиАнг!M15,1)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МатчиАнг!B17</f>
        <v>Реклин-Тоттенхэм</v>
      </c>
      <c r="C15">
        <f>LEFT(МатчиАнг!M17,1)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МатчиАнг!B18</f>
        <v>sass1954-Блэкберн</v>
      </c>
      <c r="C16">
        <f>RIGHT(МатчиАнг!M17,1)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МатчиАнг!B19</f>
        <v>кипер46-Вест_Бромвич</v>
      </c>
      <c r="C17">
        <f>LEFT(МатчиАнг!M19,1)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МатчиАнг!B20</f>
        <v>amelin-Астон_Вилла</v>
      </c>
      <c r="C18">
        <f>RIGHT(МатчиАнг!M19,1)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МатчиАнг!B21</f>
        <v>egk-Норвич</v>
      </c>
      <c r="C19">
        <f>LEFT(МатчиАнг!M21,1)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МатчиАнг!B22</f>
        <v>Veteran-Ливерпуль</v>
      </c>
      <c r="C20">
        <f>RIGHT(МатчиАнг!M21,1)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23</v>
      </c>
      <c r="C21">
        <v>16</v>
      </c>
      <c r="D21">
        <v>11</v>
      </c>
      <c r="E21">
        <v>8</v>
      </c>
      <c r="F21">
        <v>37</v>
      </c>
      <c r="G21">
        <v>24</v>
      </c>
      <c r="H21">
        <f>COUNTIF($O$21:$O$40,"&gt;"&amp;O21)+COUNTIF($O$21:$O21,"="&amp;O21)</f>
        <v>21</v>
      </c>
      <c r="I21">
        <f aca="true" t="shared" si="0" ref="I21:I40">C21+VLOOKUP($B21,$B$1:$H$20,3,0)</f>
        <v>16</v>
      </c>
      <c r="J21">
        <f aca="true" t="shared" si="1" ref="J21:J40">D21+VLOOKUP($B21,$B$1:$H$20,4,0)</f>
        <v>11</v>
      </c>
      <c r="K21">
        <f aca="true" t="shared" si="2" ref="K21:K40">E21+VLOOKUP($B21,$B$1:$H$20,5,0)</f>
        <v>8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59</v>
      </c>
      <c r="O21" t="e">
        <f>N21+(I21*0.1)+((L21-M21)*0.01)+(L21*0.001)</f>
        <v>#VALUE!</v>
      </c>
      <c r="P21" t="str">
        <f>B21</f>
        <v>SkVaL-Эвертон</v>
      </c>
    </row>
    <row r="22" spans="2:16" ht="12.75" hidden="1">
      <c r="B22" t="s">
        <v>27</v>
      </c>
      <c r="C22">
        <v>17</v>
      </c>
      <c r="D22">
        <v>6</v>
      </c>
      <c r="E22">
        <v>12</v>
      </c>
      <c r="F22">
        <v>48</v>
      </c>
      <c r="G22">
        <v>29</v>
      </c>
      <c r="H22">
        <f>COUNTIF($O$21:$O$40,"&gt;"&amp;O22)+COUNTIF($O$21:$O22,"="&amp;O22)</f>
        <v>22</v>
      </c>
      <c r="I22">
        <f t="shared" si="0"/>
        <v>17</v>
      </c>
      <c r="J22">
        <f t="shared" si="1"/>
        <v>6</v>
      </c>
      <c r="K22">
        <f t="shared" si="2"/>
        <v>12</v>
      </c>
      <c r="L22" t="e">
        <f t="shared" si="3"/>
        <v>#VALUE!</v>
      </c>
      <c r="M22" t="e">
        <f t="shared" si="4"/>
        <v>#VALUE!</v>
      </c>
      <c r="N22">
        <f aca="true" t="shared" si="5" ref="N22:N38">I22*3+J22</f>
        <v>57</v>
      </c>
      <c r="O22" t="e">
        <f aca="true" t="shared" si="6" ref="O22:O38">N22+(I22*0.1)+((L22-M22)*0.01)+(L22*0.001)</f>
        <v>#VALUE!</v>
      </c>
      <c r="P22" t="str">
        <f aca="true" t="shared" si="7" ref="P22:P38">B22</f>
        <v>SuperVlad-Вулверхэмптон</v>
      </c>
    </row>
    <row r="23" spans="2:16" ht="12.75" hidden="1">
      <c r="B23" t="s">
        <v>41</v>
      </c>
      <c r="C23">
        <v>15</v>
      </c>
      <c r="D23">
        <v>11</v>
      </c>
      <c r="E23">
        <v>9</v>
      </c>
      <c r="F23">
        <v>44</v>
      </c>
      <c r="G23">
        <v>29</v>
      </c>
      <c r="H23">
        <f>COUNTIF($O$21:$O$40,"&gt;"&amp;O23)+COUNTIF($O$21:$O23,"="&amp;O23)</f>
        <v>23</v>
      </c>
      <c r="I23">
        <f t="shared" si="0"/>
        <v>15</v>
      </c>
      <c r="J23">
        <f t="shared" si="1"/>
        <v>11</v>
      </c>
      <c r="K23">
        <f t="shared" si="2"/>
        <v>9</v>
      </c>
      <c r="L23" t="e">
        <f t="shared" si="3"/>
        <v>#VALUE!</v>
      </c>
      <c r="M23" t="e">
        <f t="shared" si="4"/>
        <v>#VALUE!</v>
      </c>
      <c r="N23">
        <f t="shared" si="5"/>
        <v>56</v>
      </c>
      <c r="O23" t="e">
        <f t="shared" si="6"/>
        <v>#VALUE!</v>
      </c>
      <c r="P23" t="str">
        <f t="shared" si="7"/>
        <v>кипер46-Вест_Бромвич</v>
      </c>
    </row>
    <row r="24" spans="2:16" ht="12.75" hidden="1">
      <c r="B24" t="s">
        <v>24</v>
      </c>
      <c r="C24">
        <v>15</v>
      </c>
      <c r="D24">
        <v>11</v>
      </c>
      <c r="E24">
        <v>9</v>
      </c>
      <c r="F24">
        <v>32</v>
      </c>
      <c r="G24">
        <v>28</v>
      </c>
      <c r="H24">
        <f>COUNTIF($O$21:$O$40,"&gt;"&amp;O24)+COUNTIF($O$21:$O24,"="&amp;O24)</f>
        <v>24</v>
      </c>
      <c r="I24">
        <f t="shared" si="0"/>
        <v>15</v>
      </c>
      <c r="J24">
        <f t="shared" si="1"/>
        <v>11</v>
      </c>
      <c r="K24">
        <f t="shared" si="2"/>
        <v>9</v>
      </c>
      <c r="L24" t="e">
        <f t="shared" si="3"/>
        <v>#VALUE!</v>
      </c>
      <c r="M24" t="e">
        <f t="shared" si="4"/>
        <v>#VALUE!</v>
      </c>
      <c r="N24">
        <f t="shared" si="5"/>
        <v>56</v>
      </c>
      <c r="O24" t="e">
        <f t="shared" si="6"/>
        <v>#VALUE!</v>
      </c>
      <c r="P24" t="str">
        <f t="shared" si="7"/>
        <v>Реклин-Тоттенхэм</v>
      </c>
    </row>
    <row r="25" spans="2:16" ht="12.75" hidden="1">
      <c r="B25" t="s">
        <v>28</v>
      </c>
      <c r="C25">
        <v>14</v>
      </c>
      <c r="D25">
        <v>12</v>
      </c>
      <c r="E25">
        <v>9</v>
      </c>
      <c r="F25">
        <v>36</v>
      </c>
      <c r="G25">
        <v>31</v>
      </c>
      <c r="H25">
        <f>COUNTIF($O$21:$O$40,"&gt;"&amp;O25)+COUNTIF($O$21:$O25,"="&amp;O25)</f>
        <v>25</v>
      </c>
      <c r="I25">
        <f t="shared" si="0"/>
        <v>14</v>
      </c>
      <c r="J25">
        <f t="shared" si="1"/>
        <v>12</v>
      </c>
      <c r="K25">
        <f t="shared" si="2"/>
        <v>9</v>
      </c>
      <c r="L25" t="e">
        <f t="shared" si="3"/>
        <v>#VALUE!</v>
      </c>
      <c r="M25" t="e">
        <f t="shared" si="4"/>
        <v>#VALUE!</v>
      </c>
      <c r="N25">
        <f t="shared" si="5"/>
        <v>54</v>
      </c>
      <c r="O25" t="e">
        <f t="shared" si="6"/>
        <v>#VALUE!</v>
      </c>
      <c r="P25" t="str">
        <f t="shared" si="7"/>
        <v>alexivan-Болтон</v>
      </c>
    </row>
    <row r="26" spans="2:16" ht="12.75" hidden="1">
      <c r="B26" t="s">
        <v>31</v>
      </c>
      <c r="C26">
        <v>14</v>
      </c>
      <c r="D26">
        <v>11</v>
      </c>
      <c r="E26">
        <v>10</v>
      </c>
      <c r="F26">
        <v>37</v>
      </c>
      <c r="G26">
        <v>31</v>
      </c>
      <c r="H26">
        <f>COUNTIF($O$21:$O$40,"&gt;"&amp;O26)+COUNTIF($O$21:$O26,"="&amp;O26)</f>
        <v>26</v>
      </c>
      <c r="I26">
        <f t="shared" si="0"/>
        <v>14</v>
      </c>
      <c r="J26">
        <f t="shared" si="1"/>
        <v>11</v>
      </c>
      <c r="K26">
        <f t="shared" si="2"/>
        <v>10</v>
      </c>
      <c r="L26" t="e">
        <f t="shared" si="3"/>
        <v>#VALUE!</v>
      </c>
      <c r="M26" t="e">
        <f t="shared" si="4"/>
        <v>#VALUE!</v>
      </c>
      <c r="N26">
        <f t="shared" si="5"/>
        <v>53</v>
      </c>
      <c r="O26" t="e">
        <f t="shared" si="6"/>
        <v>#VALUE!</v>
      </c>
      <c r="P26" t="str">
        <f t="shared" si="7"/>
        <v>Математик-Фулхэм</v>
      </c>
    </row>
    <row r="27" spans="2:16" ht="12.75" hidden="1">
      <c r="B27" t="s">
        <v>33</v>
      </c>
      <c r="C27">
        <v>13</v>
      </c>
      <c r="D27">
        <v>10</v>
      </c>
      <c r="E27">
        <v>12</v>
      </c>
      <c r="F27">
        <v>27</v>
      </c>
      <c r="G27">
        <v>26</v>
      </c>
      <c r="H27">
        <f>COUNTIF($O$21:$O$40,"&gt;"&amp;O27)+COUNTIF($O$21:$O27,"="&amp;O27)</f>
        <v>27</v>
      </c>
      <c r="I27">
        <f t="shared" si="0"/>
        <v>13</v>
      </c>
      <c r="J27">
        <f t="shared" si="1"/>
        <v>10</v>
      </c>
      <c r="K27">
        <f t="shared" si="2"/>
        <v>12</v>
      </c>
      <c r="L27" t="e">
        <f t="shared" si="3"/>
        <v>#VALUE!</v>
      </c>
      <c r="M27" t="e">
        <f t="shared" si="4"/>
        <v>#VALUE!</v>
      </c>
      <c r="N27">
        <f t="shared" si="5"/>
        <v>49</v>
      </c>
      <c r="O27" t="e">
        <f t="shared" si="6"/>
        <v>#VALUE!</v>
      </c>
      <c r="P27" t="str">
        <f t="shared" si="7"/>
        <v>aks-Уиган</v>
      </c>
    </row>
    <row r="28" spans="2:16" ht="12.75" hidden="1">
      <c r="B28" t="s">
        <v>29</v>
      </c>
      <c r="C28">
        <v>11</v>
      </c>
      <c r="D28">
        <v>15</v>
      </c>
      <c r="E28">
        <v>9</v>
      </c>
      <c r="F28">
        <v>24</v>
      </c>
      <c r="G28">
        <v>20</v>
      </c>
      <c r="H28">
        <f>COUNTIF($O$21:$O$40,"&gt;"&amp;O28)+COUNTIF($O$21:$O28,"="&amp;O28)</f>
        <v>28</v>
      </c>
      <c r="I28">
        <f t="shared" si="0"/>
        <v>11</v>
      </c>
      <c r="J28">
        <f t="shared" si="1"/>
        <v>15</v>
      </c>
      <c r="K28">
        <f t="shared" si="2"/>
        <v>9</v>
      </c>
      <c r="L28" t="e">
        <f t="shared" si="3"/>
        <v>#VALUE!</v>
      </c>
      <c r="M28" t="e">
        <f t="shared" si="4"/>
        <v>#VALUE!</v>
      </c>
      <c r="N28">
        <f t="shared" si="5"/>
        <v>48</v>
      </c>
      <c r="O28" t="e">
        <f t="shared" si="6"/>
        <v>#VALUE!</v>
      </c>
      <c r="P28" t="str">
        <f t="shared" si="7"/>
        <v>Veteran-Ливерпуль</v>
      </c>
    </row>
    <row r="29" spans="2:16" ht="12.75" hidden="1">
      <c r="B29" t="s">
        <v>25</v>
      </c>
      <c r="C29">
        <v>11</v>
      </c>
      <c r="D29">
        <v>15</v>
      </c>
      <c r="E29">
        <v>9</v>
      </c>
      <c r="F29">
        <v>33</v>
      </c>
      <c r="G29">
        <v>31</v>
      </c>
      <c r="H29">
        <f>COUNTIF($O$21:$O$40,"&gt;"&amp;O29)+COUNTIF($O$21:$O29,"="&amp;O29)</f>
        <v>29</v>
      </c>
      <c r="I29">
        <f t="shared" si="0"/>
        <v>11</v>
      </c>
      <c r="J29">
        <f t="shared" si="1"/>
        <v>15</v>
      </c>
      <c r="K29">
        <f t="shared" si="2"/>
        <v>9</v>
      </c>
      <c r="L29" t="e">
        <f t="shared" si="3"/>
        <v>#VALUE!</v>
      </c>
      <c r="M29" t="e">
        <f t="shared" si="4"/>
        <v>#VALUE!</v>
      </c>
      <c r="N29">
        <f t="shared" si="5"/>
        <v>48</v>
      </c>
      <c r="O29" t="e">
        <f t="shared" si="6"/>
        <v>#VALUE!</v>
      </c>
      <c r="P29" t="str">
        <f t="shared" si="7"/>
        <v>sass1954-Блэкберн</v>
      </c>
    </row>
    <row r="30" spans="2:16" ht="12.75" hidden="1">
      <c r="B30" t="s">
        <v>26</v>
      </c>
      <c r="C30">
        <v>10</v>
      </c>
      <c r="D30">
        <v>17</v>
      </c>
      <c r="E30">
        <v>8</v>
      </c>
      <c r="F30">
        <v>26</v>
      </c>
      <c r="G30">
        <v>20</v>
      </c>
      <c r="H30">
        <f>COUNTIF($O$21:$O$40,"&gt;"&amp;O30)+COUNTIF($O$21:$O30,"="&amp;O30)</f>
        <v>30</v>
      </c>
      <c r="I30">
        <f t="shared" si="0"/>
        <v>10</v>
      </c>
      <c r="J30">
        <f t="shared" si="1"/>
        <v>17</v>
      </c>
      <c r="K30">
        <f t="shared" si="2"/>
        <v>8</v>
      </c>
      <c r="L30" t="e">
        <f t="shared" si="3"/>
        <v>#VALUE!</v>
      </c>
      <c r="M30" t="e">
        <f t="shared" si="4"/>
        <v>#VALUE!</v>
      </c>
      <c r="N30">
        <f t="shared" si="5"/>
        <v>47</v>
      </c>
      <c r="O30" t="e">
        <f t="shared" si="6"/>
        <v>#VALUE!</v>
      </c>
      <c r="P30" t="str">
        <f t="shared" si="7"/>
        <v>afa-Арсенал</v>
      </c>
    </row>
    <row r="31" spans="2:16" ht="12.75" hidden="1">
      <c r="B31" t="s">
        <v>38</v>
      </c>
      <c r="C31">
        <v>14</v>
      </c>
      <c r="D31">
        <v>4</v>
      </c>
      <c r="E31">
        <v>17</v>
      </c>
      <c r="F31">
        <v>35</v>
      </c>
      <c r="G31">
        <v>39</v>
      </c>
      <c r="H31">
        <f>COUNTIF($O$21:$O$40,"&gt;"&amp;O31)+COUNTIF($O$21:$O31,"="&amp;O31)</f>
        <v>31</v>
      </c>
      <c r="I31">
        <f t="shared" si="0"/>
        <v>14</v>
      </c>
      <c r="J31">
        <f t="shared" si="1"/>
        <v>4</v>
      </c>
      <c r="K31">
        <f t="shared" si="2"/>
        <v>17</v>
      </c>
      <c r="L31" t="e">
        <f t="shared" si="3"/>
        <v>#VALUE!</v>
      </c>
      <c r="M31" t="e">
        <f t="shared" si="4"/>
        <v>#VALUE!</v>
      </c>
      <c r="N31">
        <f t="shared" si="5"/>
        <v>46</v>
      </c>
      <c r="O31" t="e">
        <f t="shared" si="6"/>
        <v>#VALUE!</v>
      </c>
      <c r="P31" t="str">
        <f t="shared" si="7"/>
        <v>chistjak-Стоук</v>
      </c>
    </row>
    <row r="32" spans="2:16" ht="12.75" hidden="1">
      <c r="B32" t="s">
        <v>32</v>
      </c>
      <c r="C32">
        <v>11</v>
      </c>
      <c r="D32">
        <v>13</v>
      </c>
      <c r="E32">
        <v>11</v>
      </c>
      <c r="F32">
        <v>31</v>
      </c>
      <c r="G32">
        <v>25</v>
      </c>
      <c r="H32">
        <f>COUNTIF($O$21:$O$40,"&gt;"&amp;O32)+COUNTIF($O$21:$O32,"="&amp;O32)</f>
        <v>32</v>
      </c>
      <c r="I32">
        <f t="shared" si="0"/>
        <v>11</v>
      </c>
      <c r="J32">
        <f t="shared" si="1"/>
        <v>13</v>
      </c>
      <c r="K32">
        <f t="shared" si="2"/>
        <v>11</v>
      </c>
      <c r="L32" t="e">
        <f t="shared" si="3"/>
        <v>#VALUE!</v>
      </c>
      <c r="M32" t="e">
        <f t="shared" si="4"/>
        <v>#VALUE!</v>
      </c>
      <c r="N32">
        <f t="shared" si="5"/>
        <v>46</v>
      </c>
      <c r="O32" t="e">
        <f t="shared" si="6"/>
        <v>#VALUE!</v>
      </c>
      <c r="P32" t="str">
        <f t="shared" si="7"/>
        <v>Sergo-Ньюкасл</v>
      </c>
    </row>
    <row r="33" spans="2:16" ht="12.75" hidden="1">
      <c r="B33" t="s">
        <v>39</v>
      </c>
      <c r="C33">
        <v>12</v>
      </c>
      <c r="D33">
        <v>9</v>
      </c>
      <c r="E33">
        <v>14</v>
      </c>
      <c r="F33">
        <v>25</v>
      </c>
      <c r="G33">
        <v>30</v>
      </c>
      <c r="H33">
        <f>COUNTIF($O$21:$O$40,"&gt;"&amp;O33)+COUNTIF($O$21:$O33,"="&amp;O33)</f>
        <v>33</v>
      </c>
      <c r="I33">
        <f t="shared" si="0"/>
        <v>12</v>
      </c>
      <c r="J33">
        <f t="shared" si="1"/>
        <v>9</v>
      </c>
      <c r="K33">
        <f t="shared" si="2"/>
        <v>14</v>
      </c>
      <c r="L33" t="e">
        <f t="shared" si="3"/>
        <v>#VALUE!</v>
      </c>
      <c r="M33" t="e">
        <f t="shared" si="4"/>
        <v>#VALUE!</v>
      </c>
      <c r="N33">
        <f t="shared" si="5"/>
        <v>45</v>
      </c>
      <c r="O33" t="e">
        <f t="shared" si="6"/>
        <v>#VALUE!</v>
      </c>
      <c r="P33" t="str">
        <f t="shared" si="7"/>
        <v>saleh-Ман.Юн.</v>
      </c>
    </row>
    <row r="34" spans="2:16" ht="12.75" hidden="1">
      <c r="B34" t="s">
        <v>30</v>
      </c>
      <c r="C34">
        <v>12</v>
      </c>
      <c r="D34">
        <v>7</v>
      </c>
      <c r="E34">
        <v>16</v>
      </c>
      <c r="F34">
        <v>36</v>
      </c>
      <c r="G34">
        <v>42</v>
      </c>
      <c r="H34">
        <f>COUNTIF($O$21:$O$40,"&gt;"&amp;O34)+COUNTIF($O$21:$O34,"="&amp;O34)</f>
        <v>34</v>
      </c>
      <c r="I34">
        <f t="shared" si="0"/>
        <v>12</v>
      </c>
      <c r="J34">
        <f t="shared" si="1"/>
        <v>7</v>
      </c>
      <c r="K34">
        <f t="shared" si="2"/>
        <v>16</v>
      </c>
      <c r="L34" t="e">
        <f t="shared" si="3"/>
        <v>#VALUE!</v>
      </c>
      <c r="M34" t="e">
        <f t="shared" si="4"/>
        <v>#VALUE!</v>
      </c>
      <c r="N34">
        <f t="shared" si="5"/>
        <v>43</v>
      </c>
      <c r="O34" t="e">
        <f t="shared" si="6"/>
        <v>#VALUE!</v>
      </c>
      <c r="P34" t="str">
        <f t="shared" si="7"/>
        <v>Торпедовец-Суонси</v>
      </c>
    </row>
    <row r="35" spans="2:16" ht="12.75" hidden="1">
      <c r="B35" t="s">
        <v>36</v>
      </c>
      <c r="C35">
        <v>11</v>
      </c>
      <c r="D35">
        <v>8</v>
      </c>
      <c r="E35">
        <v>16</v>
      </c>
      <c r="F35">
        <v>33</v>
      </c>
      <c r="G35">
        <v>34</v>
      </c>
      <c r="H35">
        <f>COUNTIF($O$21:$O$40,"&gt;"&amp;O35)+COUNTIF($O$21:$O35,"="&amp;O35)</f>
        <v>35</v>
      </c>
      <c r="I35">
        <f t="shared" si="0"/>
        <v>11</v>
      </c>
      <c r="J35">
        <f t="shared" si="1"/>
        <v>8</v>
      </c>
      <c r="K35">
        <f t="shared" si="2"/>
        <v>16</v>
      </c>
      <c r="L35" t="e">
        <f t="shared" si="3"/>
        <v>#VALUE!</v>
      </c>
      <c r="M35" t="e">
        <f t="shared" si="4"/>
        <v>#VALUE!</v>
      </c>
      <c r="N35">
        <f t="shared" si="5"/>
        <v>41</v>
      </c>
      <c r="O35" t="e">
        <f t="shared" si="6"/>
        <v>#VALUE!</v>
      </c>
      <c r="P35" t="str">
        <f t="shared" si="7"/>
        <v>SERG-КПР</v>
      </c>
    </row>
    <row r="36" spans="2:16" ht="12.75" hidden="1">
      <c r="B36" t="s">
        <v>34</v>
      </c>
      <c r="C36">
        <v>9</v>
      </c>
      <c r="D36">
        <v>14</v>
      </c>
      <c r="E36">
        <v>12</v>
      </c>
      <c r="F36">
        <v>21</v>
      </c>
      <c r="G36">
        <v>34</v>
      </c>
      <c r="H36">
        <f>COUNTIF($O$21:$O$40,"&gt;"&amp;O36)+COUNTIF($O$21:$O36,"="&amp;O36)</f>
        <v>36</v>
      </c>
      <c r="I36">
        <f t="shared" si="0"/>
        <v>9</v>
      </c>
      <c r="J36">
        <f t="shared" si="1"/>
        <v>14</v>
      </c>
      <c r="K36">
        <f t="shared" si="2"/>
        <v>12</v>
      </c>
      <c r="L36" t="e">
        <f t="shared" si="3"/>
        <v>#VALUE!</v>
      </c>
      <c r="M36" t="e">
        <f t="shared" si="4"/>
        <v>#VALUE!</v>
      </c>
      <c r="N36">
        <f t="shared" si="5"/>
        <v>41</v>
      </c>
      <c r="O36" t="e">
        <f t="shared" si="6"/>
        <v>#VALUE!</v>
      </c>
      <c r="P36" t="str">
        <f t="shared" si="7"/>
        <v>ded-53-Сандерленд</v>
      </c>
    </row>
    <row r="37" spans="2:16" ht="12.75" hidden="1">
      <c r="B37" t="s">
        <v>40</v>
      </c>
      <c r="C37">
        <v>8</v>
      </c>
      <c r="D37">
        <v>16</v>
      </c>
      <c r="E37">
        <v>11</v>
      </c>
      <c r="F37">
        <v>30</v>
      </c>
      <c r="G37">
        <v>26</v>
      </c>
      <c r="H37">
        <f>COUNTIF($O$21:$O$40,"&gt;"&amp;O37)+COUNTIF($O$21:$O37,"="&amp;O37)</f>
        <v>37</v>
      </c>
      <c r="I37">
        <f t="shared" si="0"/>
        <v>8</v>
      </c>
      <c r="J37">
        <f t="shared" si="1"/>
        <v>16</v>
      </c>
      <c r="K37">
        <f t="shared" si="2"/>
        <v>11</v>
      </c>
      <c r="L37" t="e">
        <f t="shared" si="3"/>
        <v>#VALUE!</v>
      </c>
      <c r="M37" t="e">
        <f t="shared" si="4"/>
        <v>#VALUE!</v>
      </c>
      <c r="N37">
        <f t="shared" si="5"/>
        <v>40</v>
      </c>
      <c r="O37" t="e">
        <f t="shared" si="6"/>
        <v>#VALUE!</v>
      </c>
      <c r="P37" t="str">
        <f t="shared" si="7"/>
        <v>NecID-Ман.Сити</v>
      </c>
    </row>
    <row r="38" spans="2:16" ht="12.75" hidden="1">
      <c r="B38" t="s">
        <v>35</v>
      </c>
      <c r="C38">
        <v>8</v>
      </c>
      <c r="D38">
        <v>15</v>
      </c>
      <c r="E38">
        <v>12</v>
      </c>
      <c r="F38">
        <v>29</v>
      </c>
      <c r="G38">
        <v>32</v>
      </c>
      <c r="H38">
        <f>COUNTIF($O$21:$O$40,"&gt;"&amp;O38)+COUNTIF($O$21:$O38,"="&amp;O38)</f>
        <v>38</v>
      </c>
      <c r="I38">
        <f t="shared" si="0"/>
        <v>8</v>
      </c>
      <c r="J38">
        <f t="shared" si="1"/>
        <v>15</v>
      </c>
      <c r="K38">
        <f t="shared" si="2"/>
        <v>12</v>
      </c>
      <c r="L38" t="e">
        <f t="shared" si="3"/>
        <v>#VALUE!</v>
      </c>
      <c r="M38" t="e">
        <f t="shared" si="4"/>
        <v>#VALUE!</v>
      </c>
      <c r="N38">
        <f t="shared" si="5"/>
        <v>39</v>
      </c>
      <c r="O38" t="e">
        <f t="shared" si="6"/>
        <v>#VALUE!</v>
      </c>
      <c r="P38" t="str">
        <f t="shared" si="7"/>
        <v>Арктика-Челси</v>
      </c>
    </row>
    <row r="39" spans="2:16" ht="12.75" hidden="1">
      <c r="B39" t="s">
        <v>42</v>
      </c>
      <c r="C39">
        <v>9</v>
      </c>
      <c r="D39">
        <v>10</v>
      </c>
      <c r="E39">
        <v>16</v>
      </c>
      <c r="F39">
        <v>23</v>
      </c>
      <c r="G39">
        <v>38</v>
      </c>
      <c r="H39">
        <f>COUNTIF($O$21:$O$40,"&gt;"&amp;O39)+COUNTIF($O$21:$O39,"="&amp;O39)</f>
        <v>39</v>
      </c>
      <c r="I39">
        <f t="shared" si="0"/>
        <v>9</v>
      </c>
      <c r="J39">
        <f t="shared" si="1"/>
        <v>10</v>
      </c>
      <c r="K39">
        <f t="shared" si="2"/>
        <v>16</v>
      </c>
      <c r="L39" t="e">
        <f t="shared" si="3"/>
        <v>#VALUE!</v>
      </c>
      <c r="M39" t="e">
        <f t="shared" si="4"/>
        <v>#VALUE!</v>
      </c>
      <c r="N39">
        <f>I39*3+J39</f>
        <v>37</v>
      </c>
      <c r="O39" t="e">
        <f>N39+(I39*0.1)+((L39-M39)*0.01)+(L39*0.001)</f>
        <v>#VALUE!</v>
      </c>
      <c r="P39" t="str">
        <f>B39</f>
        <v>amelin-Астон_Вилла</v>
      </c>
    </row>
    <row r="40" spans="2:16" ht="13.5" hidden="1" thickBot="1">
      <c r="B40" t="s">
        <v>37</v>
      </c>
      <c r="C40">
        <v>9</v>
      </c>
      <c r="D40">
        <v>7</v>
      </c>
      <c r="E40">
        <v>19</v>
      </c>
      <c r="F40">
        <v>25</v>
      </c>
      <c r="G40">
        <v>63</v>
      </c>
      <c r="H40">
        <f>COUNTIF($O$21:$O$40,"&gt;"&amp;O40)+COUNTIF($O$21:$O40,"="&amp;O40)</f>
        <v>40</v>
      </c>
      <c r="I40">
        <f t="shared" si="0"/>
        <v>9</v>
      </c>
      <c r="J40">
        <f t="shared" si="1"/>
        <v>7</v>
      </c>
      <c r="K40">
        <f t="shared" si="2"/>
        <v>19</v>
      </c>
      <c r="L40" t="e">
        <f t="shared" si="3"/>
        <v>#VALUE!</v>
      </c>
      <c r="M40" t="e">
        <f t="shared" si="4"/>
        <v>#VALUE!</v>
      </c>
      <c r="N40">
        <f>I40*3+J40</f>
        <v>34</v>
      </c>
      <c r="O40" t="e">
        <f>N40+(I40*0.1)+((L40-M40)*0.01)+(L40*0.001)</f>
        <v>#VALUE!</v>
      </c>
      <c r="P40" t="str">
        <f>B40</f>
        <v>egk-Норвич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6" t="s">
        <v>108</v>
      </c>
      <c r="G41" s="107"/>
      <c r="H41" s="108"/>
      <c r="I41" s="51" t="s">
        <v>109</v>
      </c>
      <c r="J41" s="52" t="s">
        <v>110</v>
      </c>
    </row>
    <row r="42" spans="1:10" ht="12.75">
      <c r="A42" s="53">
        <v>1</v>
      </c>
      <c r="B42" s="54" t="e">
        <f>VLOOKUP($A42,$H$21:$P$40,9,0)</f>
        <v>#N/A</v>
      </c>
      <c r="C42" s="55" t="e">
        <f>VLOOKUP($A42,$H$21:$P$40,2,0)</f>
        <v>#N/A</v>
      </c>
      <c r="D42" s="55" t="e">
        <f>VLOOKUP($A42,$H$21:$P$40,3,0)</f>
        <v>#N/A</v>
      </c>
      <c r="E42" s="55" t="e">
        <f>VLOOKUP($A42,$H$21:$P$40,4,0)</f>
        <v>#N/A</v>
      </c>
      <c r="F42" s="56" t="e">
        <f>VLOOKUP($A42,$H$21:$P$40,5,0)</f>
        <v>#N/A</v>
      </c>
      <c r="G42" s="57" t="s">
        <v>22</v>
      </c>
      <c r="H42" s="58" t="e">
        <f>VLOOKUP($A42,$H$21:$P$40,6,0)</f>
        <v>#N/A</v>
      </c>
      <c r="I42" s="55" t="e">
        <f>F42-H42</f>
        <v>#N/A</v>
      </c>
      <c r="J42" s="59" t="e">
        <f>VLOOKUP($A42,$H$21:$P$40,7,0)</f>
        <v>#N/A</v>
      </c>
    </row>
    <row r="43" spans="1:10" ht="12.75">
      <c r="A43" s="60">
        <v>2</v>
      </c>
      <c r="B43" s="61" t="e">
        <f aca="true" t="shared" si="8" ref="B43:B61">VLOOKUP($A43,$H$21:$P$40,9,0)</f>
        <v>#N/A</v>
      </c>
      <c r="C43" s="62" t="e">
        <f aca="true" t="shared" si="9" ref="C43:C61">VLOOKUP($A43,$H$21:$P$40,2,0)</f>
        <v>#N/A</v>
      </c>
      <c r="D43" s="62" t="e">
        <f aca="true" t="shared" si="10" ref="D43:D61">VLOOKUP($A43,$H$21:$P$40,3,0)</f>
        <v>#N/A</v>
      </c>
      <c r="E43" s="62" t="e">
        <f aca="true" t="shared" si="11" ref="E43:E61">VLOOKUP($A43,$H$21:$P$40,4,0)</f>
        <v>#N/A</v>
      </c>
      <c r="F43" s="63" t="e">
        <f aca="true" t="shared" si="12" ref="F43:F61">VLOOKUP($A43,$H$21:$P$40,5,0)</f>
        <v>#N/A</v>
      </c>
      <c r="G43" s="64" t="s">
        <v>22</v>
      </c>
      <c r="H43" s="65" t="e">
        <f aca="true" t="shared" si="13" ref="H43:H61">VLOOKUP($A43,$H$21:$P$40,6,0)</f>
        <v>#N/A</v>
      </c>
      <c r="I43" s="62" t="e">
        <f aca="true" t="shared" si="14" ref="I43:I61">F43-H43</f>
        <v>#N/A</v>
      </c>
      <c r="J43" s="66" t="e">
        <f aca="true" t="shared" si="15" ref="J43:J61">VLOOKUP($A43,$H$21:$P$40,7,0)</f>
        <v>#N/A</v>
      </c>
    </row>
    <row r="44" spans="1:10" ht="12.75">
      <c r="A44" s="60">
        <v>3</v>
      </c>
      <c r="B44" s="61" t="e">
        <f t="shared" si="8"/>
        <v>#N/A</v>
      </c>
      <c r="C44" s="62" t="e">
        <f t="shared" si="9"/>
        <v>#N/A</v>
      </c>
      <c r="D44" s="62" t="e">
        <f t="shared" si="10"/>
        <v>#N/A</v>
      </c>
      <c r="E44" s="62" t="e">
        <f t="shared" si="11"/>
        <v>#N/A</v>
      </c>
      <c r="F44" s="63" t="e">
        <f t="shared" si="12"/>
        <v>#N/A</v>
      </c>
      <c r="G44" s="64" t="s">
        <v>22</v>
      </c>
      <c r="H44" s="65" t="e">
        <f t="shared" si="13"/>
        <v>#N/A</v>
      </c>
      <c r="I44" s="62" t="e">
        <f t="shared" si="14"/>
        <v>#N/A</v>
      </c>
      <c r="J44" s="66" t="e">
        <f t="shared" si="15"/>
        <v>#N/A</v>
      </c>
    </row>
    <row r="45" spans="1:10" ht="12.75">
      <c r="A45" s="67">
        <v>4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5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6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7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8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9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10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11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12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13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14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15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2.75">
      <c r="A57" s="67">
        <v>16</v>
      </c>
      <c r="B57" s="68" t="e">
        <f t="shared" si="8"/>
        <v>#N/A</v>
      </c>
      <c r="C57" s="69" t="e">
        <f t="shared" si="9"/>
        <v>#N/A</v>
      </c>
      <c r="D57" s="69" t="e">
        <f t="shared" si="10"/>
        <v>#N/A</v>
      </c>
      <c r="E57" s="69" t="e">
        <f t="shared" si="11"/>
        <v>#N/A</v>
      </c>
      <c r="F57" s="70" t="e">
        <f t="shared" si="12"/>
        <v>#N/A</v>
      </c>
      <c r="G57" s="71" t="s">
        <v>22</v>
      </c>
      <c r="H57" s="72" t="e">
        <f t="shared" si="13"/>
        <v>#N/A</v>
      </c>
      <c r="I57" s="69" t="e">
        <f t="shared" si="14"/>
        <v>#N/A</v>
      </c>
      <c r="J57" s="73" t="e">
        <f t="shared" si="15"/>
        <v>#N/A</v>
      </c>
    </row>
    <row r="58" spans="1:10" ht="12.75">
      <c r="A58" s="67">
        <v>17</v>
      </c>
      <c r="B58" s="68" t="e">
        <f t="shared" si="8"/>
        <v>#N/A</v>
      </c>
      <c r="C58" s="69" t="e">
        <f t="shared" si="9"/>
        <v>#N/A</v>
      </c>
      <c r="D58" s="69" t="e">
        <f t="shared" si="10"/>
        <v>#N/A</v>
      </c>
      <c r="E58" s="69" t="e">
        <f t="shared" si="11"/>
        <v>#N/A</v>
      </c>
      <c r="F58" s="70" t="e">
        <f t="shared" si="12"/>
        <v>#N/A</v>
      </c>
      <c r="G58" s="71" t="s">
        <v>22</v>
      </c>
      <c r="H58" s="72" t="e">
        <f t="shared" si="13"/>
        <v>#N/A</v>
      </c>
      <c r="I58" s="69" t="e">
        <f t="shared" si="14"/>
        <v>#N/A</v>
      </c>
      <c r="J58" s="73" t="e">
        <f t="shared" si="15"/>
        <v>#N/A</v>
      </c>
    </row>
    <row r="59" spans="1:10" ht="12.75">
      <c r="A59" s="81">
        <v>18</v>
      </c>
      <c r="B59" s="82" t="e">
        <f t="shared" si="8"/>
        <v>#N/A</v>
      </c>
      <c r="C59" s="83" t="e">
        <f t="shared" si="9"/>
        <v>#N/A</v>
      </c>
      <c r="D59" s="83" t="e">
        <f t="shared" si="10"/>
        <v>#N/A</v>
      </c>
      <c r="E59" s="83" t="e">
        <f t="shared" si="11"/>
        <v>#N/A</v>
      </c>
      <c r="F59" s="84" t="e">
        <f t="shared" si="12"/>
        <v>#N/A</v>
      </c>
      <c r="G59" s="85" t="s">
        <v>22</v>
      </c>
      <c r="H59" s="86" t="e">
        <f t="shared" si="13"/>
        <v>#N/A</v>
      </c>
      <c r="I59" s="83" t="e">
        <f t="shared" si="14"/>
        <v>#N/A</v>
      </c>
      <c r="J59" s="87" t="e">
        <f t="shared" si="15"/>
        <v>#N/A</v>
      </c>
    </row>
    <row r="60" spans="1:10" ht="12.75">
      <c r="A60" s="88">
        <v>19</v>
      </c>
      <c r="B60" s="47" t="e">
        <f t="shared" si="8"/>
        <v>#N/A</v>
      </c>
      <c r="C60" s="48" t="e">
        <f t="shared" si="9"/>
        <v>#N/A</v>
      </c>
      <c r="D60" s="48" t="e">
        <f t="shared" si="10"/>
        <v>#N/A</v>
      </c>
      <c r="E60" s="48" t="e">
        <f t="shared" si="11"/>
        <v>#N/A</v>
      </c>
      <c r="F60" s="84" t="e">
        <f t="shared" si="12"/>
        <v>#N/A</v>
      </c>
      <c r="G60" s="85" t="s">
        <v>22</v>
      </c>
      <c r="H60" s="86" t="e">
        <f t="shared" si="13"/>
        <v>#N/A</v>
      </c>
      <c r="I60" s="48" t="e">
        <f t="shared" si="14"/>
        <v>#N/A</v>
      </c>
      <c r="J60" s="89" t="e">
        <f t="shared" si="15"/>
        <v>#N/A</v>
      </c>
    </row>
    <row r="61" spans="1:10" ht="13.5" thickBot="1">
      <c r="A61" s="74">
        <v>20</v>
      </c>
      <c r="B61" s="75" t="e">
        <f t="shared" si="8"/>
        <v>#N/A</v>
      </c>
      <c r="C61" s="76" t="e">
        <f t="shared" si="9"/>
        <v>#N/A</v>
      </c>
      <c r="D61" s="76" t="e">
        <f t="shared" si="10"/>
        <v>#N/A</v>
      </c>
      <c r="E61" s="76" t="e">
        <f t="shared" si="11"/>
        <v>#N/A</v>
      </c>
      <c r="F61" s="77" t="e">
        <f t="shared" si="12"/>
        <v>#N/A</v>
      </c>
      <c r="G61" s="78" t="s">
        <v>22</v>
      </c>
      <c r="H61" s="79" t="e">
        <f t="shared" si="13"/>
        <v>#N/A</v>
      </c>
      <c r="I61" s="76" t="e">
        <f t="shared" si="14"/>
        <v>#N/A</v>
      </c>
      <c r="J61" s="8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8.1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30.5" thickBot="1" thickTop="1">
      <c r="C2" s="98" t="s">
        <v>168</v>
      </c>
      <c r="D2" s="99" t="s">
        <v>169</v>
      </c>
      <c r="E2" s="99" t="s">
        <v>170</v>
      </c>
      <c r="F2" s="99" t="s">
        <v>171</v>
      </c>
      <c r="G2" s="99" t="s">
        <v>172</v>
      </c>
      <c r="H2" s="99" t="s">
        <v>173</v>
      </c>
      <c r="I2" s="99" t="s">
        <v>174</v>
      </c>
      <c r="J2" s="99" t="s">
        <v>175</v>
      </c>
      <c r="K2" s="99" t="s">
        <v>176</v>
      </c>
      <c r="L2" s="100" t="s">
        <v>177</v>
      </c>
    </row>
    <row r="3" spans="2:13" ht="15" customHeight="1" thickTop="1">
      <c r="B3" s="32" t="s">
        <v>50</v>
      </c>
      <c r="C3" s="23">
        <v>10</v>
      </c>
      <c r="D3" s="19">
        <v>1</v>
      </c>
      <c r="E3" s="19">
        <v>1</v>
      </c>
      <c r="F3" s="19">
        <v>1</v>
      </c>
      <c r="G3" s="19">
        <v>1</v>
      </c>
      <c r="H3" s="19">
        <v>1</v>
      </c>
      <c r="I3" s="19">
        <v>1</v>
      </c>
      <c r="J3" s="19">
        <v>2</v>
      </c>
      <c r="K3" s="19">
        <v>2</v>
      </c>
      <c r="L3" s="21">
        <v>10</v>
      </c>
      <c r="M3" s="101" t="s">
        <v>139</v>
      </c>
    </row>
    <row r="4" spans="2:13" ht="15" customHeight="1" thickBot="1">
      <c r="B4" s="31" t="s">
        <v>44</v>
      </c>
      <c r="C4" s="91">
        <v>1</v>
      </c>
      <c r="D4" s="41">
        <v>1</v>
      </c>
      <c r="E4" s="41">
        <v>1</v>
      </c>
      <c r="F4" s="41">
        <v>1</v>
      </c>
      <c r="G4" s="41">
        <v>1</v>
      </c>
      <c r="H4" s="41">
        <v>1</v>
      </c>
      <c r="I4" s="41">
        <v>1</v>
      </c>
      <c r="J4" s="41">
        <v>2</v>
      </c>
      <c r="K4" s="41">
        <v>2</v>
      </c>
      <c r="L4" s="42">
        <v>10</v>
      </c>
      <c r="M4" s="103"/>
    </row>
    <row r="5" spans="2:13" ht="15" customHeight="1" thickTop="1">
      <c r="B5" s="33" t="s">
        <v>55</v>
      </c>
      <c r="C5" s="18">
        <v>1</v>
      </c>
      <c r="D5" s="20">
        <v>1</v>
      </c>
      <c r="E5" s="20">
        <v>1</v>
      </c>
      <c r="F5" s="20">
        <v>1</v>
      </c>
      <c r="G5" s="20">
        <v>1</v>
      </c>
      <c r="H5" s="25">
        <v>10</v>
      </c>
      <c r="I5" s="20">
        <v>1</v>
      </c>
      <c r="J5" s="20">
        <v>2</v>
      </c>
      <c r="K5" s="20">
        <v>2</v>
      </c>
      <c r="L5" s="43">
        <v>10</v>
      </c>
      <c r="M5" s="104" t="s">
        <v>139</v>
      </c>
    </row>
    <row r="6" spans="2:13" ht="15" customHeight="1" thickBot="1">
      <c r="B6" s="34" t="s">
        <v>51</v>
      </c>
      <c r="C6" s="37">
        <v>1</v>
      </c>
      <c r="D6" s="40">
        <v>1</v>
      </c>
      <c r="E6" s="40">
        <v>1</v>
      </c>
      <c r="F6" s="40">
        <v>1</v>
      </c>
      <c r="G6" s="40">
        <v>1</v>
      </c>
      <c r="H6" s="39">
        <v>1</v>
      </c>
      <c r="I6" s="40">
        <v>1</v>
      </c>
      <c r="J6" s="40">
        <v>2</v>
      </c>
      <c r="K6" s="40">
        <v>2</v>
      </c>
      <c r="L6" s="44">
        <v>10</v>
      </c>
      <c r="M6" s="105"/>
    </row>
    <row r="7" spans="2:13" ht="15" customHeight="1" thickTop="1">
      <c r="B7" s="32" t="s">
        <v>43</v>
      </c>
      <c r="C7" s="23">
        <v>1</v>
      </c>
      <c r="D7" s="24">
        <v>10</v>
      </c>
      <c r="E7" s="19">
        <v>1</v>
      </c>
      <c r="F7" s="19">
        <v>1</v>
      </c>
      <c r="G7" s="19">
        <v>1</v>
      </c>
      <c r="H7" s="24">
        <v>10</v>
      </c>
      <c r="I7" s="19">
        <v>1</v>
      </c>
      <c r="J7" s="19">
        <v>2</v>
      </c>
      <c r="K7" s="19">
        <v>2</v>
      </c>
      <c r="L7" s="27">
        <v>1</v>
      </c>
      <c r="M7" s="101" t="s">
        <v>139</v>
      </c>
    </row>
    <row r="8" spans="2:13" ht="15" customHeight="1" thickBot="1">
      <c r="B8" s="31" t="s">
        <v>48</v>
      </c>
      <c r="C8" s="91">
        <v>0</v>
      </c>
      <c r="D8" s="38">
        <v>1</v>
      </c>
      <c r="E8" s="41">
        <v>1</v>
      </c>
      <c r="F8" s="41">
        <v>1</v>
      </c>
      <c r="G8" s="41">
        <v>1</v>
      </c>
      <c r="H8" s="38">
        <v>0</v>
      </c>
      <c r="I8" s="41">
        <v>1</v>
      </c>
      <c r="J8" s="41">
        <v>2</v>
      </c>
      <c r="K8" s="41">
        <v>2</v>
      </c>
      <c r="L8" s="46">
        <v>10</v>
      </c>
      <c r="M8" s="103"/>
    </row>
    <row r="9" spans="2:13" ht="15" customHeight="1" thickTop="1">
      <c r="B9" s="33" t="s">
        <v>58</v>
      </c>
      <c r="C9" s="22">
        <v>0</v>
      </c>
      <c r="D9" s="20">
        <v>1</v>
      </c>
      <c r="E9" s="20">
        <v>1</v>
      </c>
      <c r="F9" s="20">
        <v>1</v>
      </c>
      <c r="G9" s="20">
        <v>1</v>
      </c>
      <c r="H9" s="25">
        <v>10</v>
      </c>
      <c r="I9" s="25">
        <v>0</v>
      </c>
      <c r="J9" s="20">
        <v>2</v>
      </c>
      <c r="K9" s="20">
        <v>2</v>
      </c>
      <c r="L9" s="26">
        <v>12</v>
      </c>
      <c r="M9" s="104" t="s">
        <v>139</v>
      </c>
    </row>
    <row r="10" spans="2:13" ht="15" customHeight="1" thickBot="1">
      <c r="B10" s="34" t="s">
        <v>56</v>
      </c>
      <c r="C10" s="92">
        <v>1</v>
      </c>
      <c r="D10" s="40">
        <v>1</v>
      </c>
      <c r="E10" s="40">
        <v>1</v>
      </c>
      <c r="F10" s="40">
        <v>1</v>
      </c>
      <c r="G10" s="40">
        <v>1</v>
      </c>
      <c r="H10" s="39">
        <v>1</v>
      </c>
      <c r="I10" s="39">
        <v>12</v>
      </c>
      <c r="J10" s="40">
        <v>2</v>
      </c>
      <c r="K10" s="40">
        <v>2</v>
      </c>
      <c r="L10" s="45">
        <v>1</v>
      </c>
      <c r="M10" s="105"/>
    </row>
    <row r="11" spans="2:13" ht="15" customHeight="1" thickTop="1">
      <c r="B11" s="32" t="s">
        <v>46</v>
      </c>
      <c r="C11" s="17">
        <v>1</v>
      </c>
      <c r="D11" s="19">
        <v>1</v>
      </c>
      <c r="E11" s="19">
        <v>1</v>
      </c>
      <c r="F11" s="19">
        <v>1</v>
      </c>
      <c r="G11" s="19">
        <v>1</v>
      </c>
      <c r="H11" s="24">
        <v>10</v>
      </c>
      <c r="I11" s="24">
        <v>1</v>
      </c>
      <c r="J11" s="19">
        <v>2</v>
      </c>
      <c r="K11" s="19">
        <v>2</v>
      </c>
      <c r="L11" s="27">
        <v>10</v>
      </c>
      <c r="M11" s="101" t="s">
        <v>139</v>
      </c>
    </row>
    <row r="12" spans="2:13" ht="15" customHeight="1" thickBot="1">
      <c r="B12" s="31" t="s">
        <v>53</v>
      </c>
      <c r="C12" s="36">
        <v>1</v>
      </c>
      <c r="D12" s="41">
        <v>1</v>
      </c>
      <c r="E12" s="41">
        <v>1</v>
      </c>
      <c r="F12" s="41">
        <v>1</v>
      </c>
      <c r="G12" s="41">
        <v>1</v>
      </c>
      <c r="H12" s="38">
        <v>0</v>
      </c>
      <c r="I12" s="38">
        <v>20</v>
      </c>
      <c r="J12" s="41">
        <v>2</v>
      </c>
      <c r="K12" s="41">
        <v>2</v>
      </c>
      <c r="L12" s="46">
        <v>1</v>
      </c>
      <c r="M12" s="103"/>
    </row>
    <row r="13" spans="2:13" ht="15" customHeight="1" thickTop="1">
      <c r="B13" s="33" t="s">
        <v>45</v>
      </c>
      <c r="C13" s="18">
        <v>1</v>
      </c>
      <c r="D13" s="20">
        <v>1</v>
      </c>
      <c r="E13" s="20">
        <v>1</v>
      </c>
      <c r="F13" s="20">
        <v>1</v>
      </c>
      <c r="G13" s="25">
        <v>10</v>
      </c>
      <c r="H13" s="25">
        <v>1</v>
      </c>
      <c r="I13" s="25">
        <v>1</v>
      </c>
      <c r="J13" s="20">
        <v>2</v>
      </c>
      <c r="K13" s="20">
        <v>2</v>
      </c>
      <c r="L13" s="26">
        <v>10</v>
      </c>
      <c r="M13" s="104" t="s">
        <v>139</v>
      </c>
    </row>
    <row r="14" spans="2:13" ht="15" customHeight="1" thickBot="1">
      <c r="B14" s="34" t="s">
        <v>47</v>
      </c>
      <c r="C14" s="37">
        <v>1</v>
      </c>
      <c r="D14" s="40">
        <v>1</v>
      </c>
      <c r="E14" s="40">
        <v>1</v>
      </c>
      <c r="F14" s="40">
        <v>1</v>
      </c>
      <c r="G14" s="39">
        <v>1</v>
      </c>
      <c r="H14" s="39">
        <v>12</v>
      </c>
      <c r="I14" s="39">
        <v>0</v>
      </c>
      <c r="J14" s="40">
        <v>2</v>
      </c>
      <c r="K14" s="40">
        <v>2</v>
      </c>
      <c r="L14" s="45">
        <v>1</v>
      </c>
      <c r="M14" s="105"/>
    </row>
    <row r="15" spans="2:13" ht="15" customHeight="1" thickTop="1">
      <c r="B15" s="32" t="s">
        <v>54</v>
      </c>
      <c r="C15" s="17">
        <v>1</v>
      </c>
      <c r="D15" s="24">
        <v>10</v>
      </c>
      <c r="E15" s="19">
        <v>1</v>
      </c>
      <c r="F15" s="19">
        <v>1</v>
      </c>
      <c r="G15" s="19">
        <v>1</v>
      </c>
      <c r="H15" s="24">
        <v>1</v>
      </c>
      <c r="I15" s="19">
        <v>1</v>
      </c>
      <c r="J15" s="19">
        <v>2</v>
      </c>
      <c r="K15" s="19">
        <v>2</v>
      </c>
      <c r="L15" s="27">
        <v>20</v>
      </c>
      <c r="M15" s="101" t="s">
        <v>139</v>
      </c>
    </row>
    <row r="16" spans="2:13" ht="15" customHeight="1" thickBot="1">
      <c r="B16" s="31" t="s">
        <v>59</v>
      </c>
      <c r="C16" s="36">
        <v>1</v>
      </c>
      <c r="D16" s="38">
        <v>1</v>
      </c>
      <c r="E16" s="41">
        <v>1</v>
      </c>
      <c r="F16" s="41">
        <v>1</v>
      </c>
      <c r="G16" s="41">
        <v>1</v>
      </c>
      <c r="H16" s="38">
        <v>10</v>
      </c>
      <c r="I16" s="41">
        <v>1</v>
      </c>
      <c r="J16" s="41">
        <v>2</v>
      </c>
      <c r="K16" s="41">
        <v>2</v>
      </c>
      <c r="L16" s="46">
        <v>1</v>
      </c>
      <c r="M16" s="103"/>
    </row>
    <row r="17" spans="2:13" ht="15" customHeight="1" thickTop="1">
      <c r="B17" s="33" t="s">
        <v>61</v>
      </c>
      <c r="C17" s="18">
        <v>1</v>
      </c>
      <c r="D17" s="25">
        <v>0</v>
      </c>
      <c r="E17" s="20">
        <v>1</v>
      </c>
      <c r="F17" s="25">
        <v>20</v>
      </c>
      <c r="G17" s="25">
        <v>0</v>
      </c>
      <c r="H17" s="20">
        <v>0</v>
      </c>
      <c r="I17" s="25">
        <v>1</v>
      </c>
      <c r="J17" s="20">
        <v>2</v>
      </c>
      <c r="K17" s="20">
        <v>2</v>
      </c>
      <c r="L17" s="26">
        <v>10</v>
      </c>
      <c r="M17" s="104" t="s">
        <v>139</v>
      </c>
    </row>
    <row r="18" spans="2:13" ht="15" customHeight="1" thickBot="1">
      <c r="B18" s="34" t="s">
        <v>62</v>
      </c>
      <c r="C18" s="37">
        <v>1</v>
      </c>
      <c r="D18" s="39">
        <v>1</v>
      </c>
      <c r="E18" s="40">
        <v>1</v>
      </c>
      <c r="F18" s="39">
        <v>1</v>
      </c>
      <c r="G18" s="39">
        <v>10</v>
      </c>
      <c r="H18" s="40">
        <v>0</v>
      </c>
      <c r="I18" s="39">
        <v>0</v>
      </c>
      <c r="J18" s="40">
        <v>2</v>
      </c>
      <c r="K18" s="40">
        <v>2</v>
      </c>
      <c r="L18" s="45">
        <v>0</v>
      </c>
      <c r="M18" s="105"/>
    </row>
    <row r="19" spans="2:13" ht="15" customHeight="1" thickTop="1">
      <c r="B19" s="32" t="s">
        <v>57</v>
      </c>
      <c r="C19" s="23">
        <v>1</v>
      </c>
      <c r="D19" s="19">
        <v>1</v>
      </c>
      <c r="E19" s="19">
        <v>1</v>
      </c>
      <c r="F19" s="24">
        <v>10</v>
      </c>
      <c r="G19" s="24">
        <v>12</v>
      </c>
      <c r="H19" s="19">
        <v>0</v>
      </c>
      <c r="I19" s="19">
        <v>0</v>
      </c>
      <c r="J19" s="19">
        <v>2</v>
      </c>
      <c r="K19" s="19">
        <v>2</v>
      </c>
      <c r="L19" s="27">
        <v>2</v>
      </c>
      <c r="M19" s="101" t="s">
        <v>139</v>
      </c>
    </row>
    <row r="20" spans="2:13" ht="15" customHeight="1" thickBot="1">
      <c r="B20" s="31" t="s">
        <v>52</v>
      </c>
      <c r="C20" s="91">
        <v>10</v>
      </c>
      <c r="D20" s="41">
        <v>1</v>
      </c>
      <c r="E20" s="41">
        <v>1</v>
      </c>
      <c r="F20" s="38">
        <v>1</v>
      </c>
      <c r="G20" s="38">
        <v>1</v>
      </c>
      <c r="H20" s="41">
        <v>0</v>
      </c>
      <c r="I20" s="41">
        <v>0</v>
      </c>
      <c r="J20" s="41">
        <v>2</v>
      </c>
      <c r="K20" s="41">
        <v>2</v>
      </c>
      <c r="L20" s="46">
        <v>1</v>
      </c>
      <c r="M20" s="103"/>
    </row>
    <row r="21" spans="2:13" ht="15" customHeight="1" thickTop="1">
      <c r="B21" s="33" t="s">
        <v>60</v>
      </c>
      <c r="C21" s="18">
        <v>1</v>
      </c>
      <c r="D21" s="20">
        <v>1</v>
      </c>
      <c r="E21" s="20">
        <v>1</v>
      </c>
      <c r="F21" s="25">
        <v>10</v>
      </c>
      <c r="G21" s="20">
        <v>1</v>
      </c>
      <c r="H21" s="20">
        <v>1</v>
      </c>
      <c r="I21" s="20">
        <v>1</v>
      </c>
      <c r="J21" s="20">
        <v>2</v>
      </c>
      <c r="K21" s="20">
        <v>2</v>
      </c>
      <c r="L21" s="43">
        <v>10</v>
      </c>
      <c r="M21" s="104" t="s">
        <v>139</v>
      </c>
    </row>
    <row r="22" spans="2:13" ht="15" customHeight="1" thickBot="1">
      <c r="B22" s="90" t="s">
        <v>49</v>
      </c>
      <c r="C22" s="37">
        <v>1</v>
      </c>
      <c r="D22" s="40">
        <v>1</v>
      </c>
      <c r="E22" s="40">
        <v>1</v>
      </c>
      <c r="F22" s="39">
        <v>1</v>
      </c>
      <c r="G22" s="40">
        <v>1</v>
      </c>
      <c r="H22" s="40">
        <v>1</v>
      </c>
      <c r="I22" s="40">
        <v>1</v>
      </c>
      <c r="J22" s="40">
        <v>2</v>
      </c>
      <c r="K22" s="40">
        <v>2</v>
      </c>
      <c r="L22" s="44">
        <v>10</v>
      </c>
      <c r="M22" s="109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1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МатчиИта!B3</f>
        <v>leshav-Лечче</v>
      </c>
      <c r="C1">
        <f>LEFT(МатчиИта!M3,1)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МатчиИта!B4</f>
        <v>ehduard-shevcov-Парма</v>
      </c>
      <c r="C2">
        <f>RIGHT(МатчиИта!M3,1)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МатчиИта!B5</f>
        <v>afa-Удинезе</v>
      </c>
      <c r="C3">
        <f>LEFT(МатчиИта!M5,1)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МатчиИта!B6</f>
        <v>Veteran-Лацио</v>
      </c>
      <c r="C4">
        <f>RIGHT(МатчиИта!M5,1)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МатчиИта!B7</f>
        <v>кипер46-Интер</v>
      </c>
      <c r="C5">
        <f>LEFT(МатчиИта!M7,1)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МатчиИта!B8</f>
        <v>demik-78-Чезена</v>
      </c>
      <c r="C6">
        <f>RIGHT(МатчиИта!M7,1)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МатчиИта!B9</f>
        <v>Математик-Кальяри</v>
      </c>
      <c r="C7">
        <f>LEFT(МатчиИта!M9,1)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МатчиИта!B10</f>
        <v>igorocker-Кьево</v>
      </c>
      <c r="C8">
        <f>RIGHT(МатчиИта!M9,1)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МатчиИта!B11</f>
        <v>Снежана-Палермо</v>
      </c>
      <c r="C9">
        <f>LEFT(МатчиИта!M11,1)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МатчиИта!B12</f>
        <v>AlekseyShalaev-Катания</v>
      </c>
      <c r="C10">
        <f>RIGHT(МатчиИта!M11,1)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МатчиИта!B13</f>
        <v>amelin-Аталанта</v>
      </c>
      <c r="C11">
        <f>LEFT(МатчиИта!M13,1)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МатчиИта!B14</f>
        <v>Арктика-Фиорентина</v>
      </c>
      <c r="C12">
        <f>RIGHT(МатчиИта!M13,1)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МатчиИта!B15</f>
        <v>SERG-Болонья</v>
      </c>
      <c r="C13">
        <f>LEFT(МатчиИта!M15,1)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МатчиИта!B16</f>
        <v>Реклин-Дженоа</v>
      </c>
      <c r="C14">
        <f>RIGHT(МатчиИта!M15,1)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МатчиИта!B17</f>
        <v>Торпедовец-Новара</v>
      </c>
      <c r="C15">
        <f>LEFT(МатчиИта!M17,1)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МатчиИта!B18</f>
        <v>aks-Ювентус</v>
      </c>
      <c r="C16">
        <f>RIGHT(МатчиИта!M17,1)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МатчиИта!B19</f>
        <v>mukh-Сиена</v>
      </c>
      <c r="C17">
        <f>LEFT(МатчиИта!M19,1)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МатчиИта!B20</f>
        <v>Spartandr-Милан</v>
      </c>
      <c r="C18">
        <f>RIGHT(МатчиИта!M19,1)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МатчиИта!B21</f>
        <v>SkVaL-Рома</v>
      </c>
      <c r="C19">
        <f>LEFT(МатчиИта!M21,1)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МатчиИта!B22</f>
        <v>NecID-Наполи</v>
      </c>
      <c r="C20">
        <f>RIGHT(МатчиИта!M21,1)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54</v>
      </c>
      <c r="C21">
        <v>15</v>
      </c>
      <c r="D21">
        <v>10</v>
      </c>
      <c r="E21">
        <v>9</v>
      </c>
      <c r="F21">
        <v>37</v>
      </c>
      <c r="G21">
        <v>22</v>
      </c>
      <c r="H21">
        <f>COUNTIF($O$21:$O$40,"&gt;"&amp;O21)+COUNTIF($O$21:$O21,"="&amp;O21)</f>
        <v>21</v>
      </c>
      <c r="I21">
        <f aca="true" t="shared" si="0" ref="I21:I40">C21+VLOOKUP($B21,$B$1:$H$20,3,0)</f>
        <v>15</v>
      </c>
      <c r="J21">
        <f aca="true" t="shared" si="1" ref="J21:J40">D21+VLOOKUP($B21,$B$1:$H$20,4,0)</f>
        <v>10</v>
      </c>
      <c r="K21">
        <f aca="true" t="shared" si="2" ref="K21:K40">E21+VLOOKUP($B21,$B$1:$H$20,5,0)</f>
        <v>9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55</v>
      </c>
      <c r="O21" t="e">
        <f>N21+(I21*0.1)+((L21-M21)*0.01)+(L21*0.001)</f>
        <v>#VALUE!</v>
      </c>
      <c r="P21" t="str">
        <f>B21</f>
        <v>SERG-Болонья</v>
      </c>
    </row>
    <row r="22" spans="2:16" ht="12.75" hidden="1">
      <c r="B22" t="s">
        <v>53</v>
      </c>
      <c r="C22">
        <v>16</v>
      </c>
      <c r="D22">
        <v>5</v>
      </c>
      <c r="E22">
        <v>13</v>
      </c>
      <c r="F22">
        <v>45</v>
      </c>
      <c r="G22">
        <v>27</v>
      </c>
      <c r="H22">
        <f>COUNTIF($O$21:$O$40,"&gt;"&amp;O22)+COUNTIF($O$21:$O22,"="&amp;O22)</f>
        <v>22</v>
      </c>
      <c r="I22">
        <f t="shared" si="0"/>
        <v>16</v>
      </c>
      <c r="J22">
        <f t="shared" si="1"/>
        <v>5</v>
      </c>
      <c r="K22">
        <f t="shared" si="2"/>
        <v>13</v>
      </c>
      <c r="L22" t="e">
        <f t="shared" si="3"/>
        <v>#VALUE!</v>
      </c>
      <c r="M22" t="e">
        <f t="shared" si="4"/>
        <v>#VALUE!</v>
      </c>
      <c r="N22">
        <f aca="true" t="shared" si="5" ref="N22:N40">I22*3+J22</f>
        <v>53</v>
      </c>
      <c r="O22" t="e">
        <f aca="true" t="shared" si="6" ref="O22:O40">N22+(I22*0.1)+((L22-M22)*0.01)+(L22*0.001)</f>
        <v>#VALUE!</v>
      </c>
      <c r="P22" t="str">
        <f aca="true" t="shared" si="7" ref="P22:P40">B22</f>
        <v>AlekseyShalaev-Катания</v>
      </c>
    </row>
    <row r="23" spans="2:16" ht="12.75" hidden="1">
      <c r="B23" t="s">
        <v>46</v>
      </c>
      <c r="C23">
        <v>15</v>
      </c>
      <c r="D23">
        <v>6</v>
      </c>
      <c r="E23">
        <v>13</v>
      </c>
      <c r="F23">
        <v>32</v>
      </c>
      <c r="G23">
        <v>34</v>
      </c>
      <c r="H23">
        <f>COUNTIF($O$21:$O$40,"&gt;"&amp;O23)+COUNTIF($O$21:$O23,"="&amp;O23)</f>
        <v>23</v>
      </c>
      <c r="I23">
        <f t="shared" si="0"/>
        <v>15</v>
      </c>
      <c r="J23">
        <f t="shared" si="1"/>
        <v>6</v>
      </c>
      <c r="K23">
        <f t="shared" si="2"/>
        <v>13</v>
      </c>
      <c r="L23" t="e">
        <f t="shared" si="3"/>
        <v>#VALUE!</v>
      </c>
      <c r="M23" t="e">
        <f t="shared" si="4"/>
        <v>#VALUE!</v>
      </c>
      <c r="N23">
        <f t="shared" si="5"/>
        <v>51</v>
      </c>
      <c r="O23" t="e">
        <f t="shared" si="6"/>
        <v>#VALUE!</v>
      </c>
      <c r="P23" t="str">
        <f t="shared" si="7"/>
        <v>Снежана-Палермо</v>
      </c>
    </row>
    <row r="24" spans="2:16" ht="12.75" hidden="1">
      <c r="B24" t="s">
        <v>59</v>
      </c>
      <c r="C24">
        <v>13</v>
      </c>
      <c r="D24">
        <v>12</v>
      </c>
      <c r="E24">
        <v>9</v>
      </c>
      <c r="F24">
        <v>34</v>
      </c>
      <c r="G24">
        <v>28</v>
      </c>
      <c r="H24">
        <f>COUNTIF($O$21:$O$40,"&gt;"&amp;O24)+COUNTIF($O$21:$O24,"="&amp;O24)</f>
        <v>24</v>
      </c>
      <c r="I24">
        <f t="shared" si="0"/>
        <v>13</v>
      </c>
      <c r="J24">
        <f t="shared" si="1"/>
        <v>12</v>
      </c>
      <c r="K24">
        <f t="shared" si="2"/>
        <v>9</v>
      </c>
      <c r="L24" t="e">
        <f t="shared" si="3"/>
        <v>#VALUE!</v>
      </c>
      <c r="M24" t="e">
        <f t="shared" si="4"/>
        <v>#VALUE!</v>
      </c>
      <c r="N24">
        <f t="shared" si="5"/>
        <v>51</v>
      </c>
      <c r="O24" t="e">
        <f t="shared" si="6"/>
        <v>#VALUE!</v>
      </c>
      <c r="P24" t="str">
        <f t="shared" si="7"/>
        <v>Реклин-Дженоа</v>
      </c>
    </row>
    <row r="25" spans="2:16" ht="12.75" hidden="1">
      <c r="B25" t="s">
        <v>47</v>
      </c>
      <c r="C25">
        <v>13</v>
      </c>
      <c r="D25">
        <v>12</v>
      </c>
      <c r="E25">
        <v>9</v>
      </c>
      <c r="F25">
        <v>29</v>
      </c>
      <c r="G25">
        <v>27</v>
      </c>
      <c r="H25">
        <f>COUNTIF($O$21:$O$40,"&gt;"&amp;O25)+COUNTIF($O$21:$O25,"="&amp;O25)</f>
        <v>25</v>
      </c>
      <c r="I25">
        <f t="shared" si="0"/>
        <v>13</v>
      </c>
      <c r="J25">
        <f t="shared" si="1"/>
        <v>12</v>
      </c>
      <c r="K25">
        <f t="shared" si="2"/>
        <v>9</v>
      </c>
      <c r="L25" t="e">
        <f t="shared" si="3"/>
        <v>#VALUE!</v>
      </c>
      <c r="M25" t="e">
        <f t="shared" si="4"/>
        <v>#VALUE!</v>
      </c>
      <c r="N25">
        <f t="shared" si="5"/>
        <v>51</v>
      </c>
      <c r="O25" t="e">
        <f t="shared" si="6"/>
        <v>#VALUE!</v>
      </c>
      <c r="P25" t="str">
        <f t="shared" si="7"/>
        <v>Арктика-Фиорентина</v>
      </c>
    </row>
    <row r="26" spans="2:16" ht="12.75" hidden="1">
      <c r="B26" t="s">
        <v>60</v>
      </c>
      <c r="C26">
        <v>13</v>
      </c>
      <c r="D26">
        <v>10</v>
      </c>
      <c r="E26">
        <v>11</v>
      </c>
      <c r="F26">
        <v>33</v>
      </c>
      <c r="G26">
        <v>25</v>
      </c>
      <c r="H26">
        <f>COUNTIF($O$21:$O$40,"&gt;"&amp;O26)+COUNTIF($O$21:$O26,"="&amp;O26)</f>
        <v>26</v>
      </c>
      <c r="I26">
        <f t="shared" si="0"/>
        <v>13</v>
      </c>
      <c r="J26">
        <f t="shared" si="1"/>
        <v>10</v>
      </c>
      <c r="K26">
        <f t="shared" si="2"/>
        <v>11</v>
      </c>
      <c r="L26" t="e">
        <f t="shared" si="3"/>
        <v>#VALUE!</v>
      </c>
      <c r="M26" t="e">
        <f t="shared" si="4"/>
        <v>#VALUE!</v>
      </c>
      <c r="N26">
        <f t="shared" si="5"/>
        <v>49</v>
      </c>
      <c r="O26" t="e">
        <f t="shared" si="6"/>
        <v>#VALUE!</v>
      </c>
      <c r="P26" t="str">
        <f t="shared" si="7"/>
        <v>SkVaL-Рома</v>
      </c>
    </row>
    <row r="27" spans="2:16" ht="12.75" hidden="1">
      <c r="B27" t="s">
        <v>45</v>
      </c>
      <c r="C27">
        <v>13</v>
      </c>
      <c r="D27">
        <v>10</v>
      </c>
      <c r="E27">
        <v>11</v>
      </c>
      <c r="F27">
        <v>34</v>
      </c>
      <c r="G27">
        <v>32</v>
      </c>
      <c r="H27">
        <f>COUNTIF($O$21:$O$40,"&gt;"&amp;O27)+COUNTIF($O$21:$O27,"="&amp;O27)</f>
        <v>27</v>
      </c>
      <c r="I27">
        <f t="shared" si="0"/>
        <v>13</v>
      </c>
      <c r="J27">
        <f t="shared" si="1"/>
        <v>10</v>
      </c>
      <c r="K27">
        <f t="shared" si="2"/>
        <v>11</v>
      </c>
      <c r="L27" t="e">
        <f t="shared" si="3"/>
        <v>#VALUE!</v>
      </c>
      <c r="M27" t="e">
        <f t="shared" si="4"/>
        <v>#VALUE!</v>
      </c>
      <c r="N27">
        <f t="shared" si="5"/>
        <v>49</v>
      </c>
      <c r="O27" t="e">
        <f t="shared" si="6"/>
        <v>#VALUE!</v>
      </c>
      <c r="P27" t="str">
        <f t="shared" si="7"/>
        <v>amelin-Аталанта</v>
      </c>
    </row>
    <row r="28" spans="2:16" ht="12.75" hidden="1">
      <c r="B28" t="s">
        <v>43</v>
      </c>
      <c r="C28">
        <v>12</v>
      </c>
      <c r="D28">
        <v>13</v>
      </c>
      <c r="E28">
        <v>9</v>
      </c>
      <c r="F28">
        <v>38</v>
      </c>
      <c r="G28">
        <v>29</v>
      </c>
      <c r="H28">
        <f>COUNTIF($O$21:$O$40,"&gt;"&amp;O28)+COUNTIF($O$21:$O28,"="&amp;O28)</f>
        <v>28</v>
      </c>
      <c r="I28">
        <f t="shared" si="0"/>
        <v>12</v>
      </c>
      <c r="J28">
        <f t="shared" si="1"/>
        <v>13</v>
      </c>
      <c r="K28">
        <f t="shared" si="2"/>
        <v>9</v>
      </c>
      <c r="L28" t="e">
        <f t="shared" si="3"/>
        <v>#VALUE!</v>
      </c>
      <c r="M28" t="e">
        <f t="shared" si="4"/>
        <v>#VALUE!</v>
      </c>
      <c r="N28">
        <f t="shared" si="5"/>
        <v>49</v>
      </c>
      <c r="O28" t="e">
        <f t="shared" si="6"/>
        <v>#VALUE!</v>
      </c>
      <c r="P28" t="str">
        <f t="shared" si="7"/>
        <v>кипер46-Интер</v>
      </c>
    </row>
    <row r="29" spans="2:16" ht="12.75" hidden="1">
      <c r="B29" t="s">
        <v>51</v>
      </c>
      <c r="C29">
        <v>13</v>
      </c>
      <c r="D29">
        <v>10</v>
      </c>
      <c r="E29">
        <v>11</v>
      </c>
      <c r="F29">
        <v>25</v>
      </c>
      <c r="G29">
        <v>29</v>
      </c>
      <c r="H29">
        <f>COUNTIF($O$21:$O$40,"&gt;"&amp;O29)+COUNTIF($O$21:$O29,"="&amp;O29)</f>
        <v>29</v>
      </c>
      <c r="I29">
        <f t="shared" si="0"/>
        <v>13</v>
      </c>
      <c r="J29">
        <f t="shared" si="1"/>
        <v>10</v>
      </c>
      <c r="K29">
        <f t="shared" si="2"/>
        <v>11</v>
      </c>
      <c r="L29" t="e">
        <f t="shared" si="3"/>
        <v>#VALUE!</v>
      </c>
      <c r="M29" t="e">
        <f t="shared" si="4"/>
        <v>#VALUE!</v>
      </c>
      <c r="N29">
        <f t="shared" si="5"/>
        <v>49</v>
      </c>
      <c r="O29" t="e">
        <f t="shared" si="6"/>
        <v>#VALUE!</v>
      </c>
      <c r="P29" t="str">
        <f t="shared" si="7"/>
        <v>Veteran-Лацио</v>
      </c>
    </row>
    <row r="30" spans="2:16" ht="12.75" hidden="1">
      <c r="B30" t="s">
        <v>62</v>
      </c>
      <c r="C30">
        <v>12</v>
      </c>
      <c r="D30">
        <v>12</v>
      </c>
      <c r="E30">
        <v>10</v>
      </c>
      <c r="F30">
        <v>34</v>
      </c>
      <c r="G30">
        <v>34</v>
      </c>
      <c r="H30">
        <f>COUNTIF($O$21:$O$40,"&gt;"&amp;O30)+COUNTIF($O$21:$O30,"="&amp;O30)</f>
        <v>30</v>
      </c>
      <c r="I30">
        <f t="shared" si="0"/>
        <v>12</v>
      </c>
      <c r="J30">
        <f t="shared" si="1"/>
        <v>12</v>
      </c>
      <c r="K30">
        <f t="shared" si="2"/>
        <v>10</v>
      </c>
      <c r="L30" t="e">
        <f t="shared" si="3"/>
        <v>#VALUE!</v>
      </c>
      <c r="M30" t="e">
        <f t="shared" si="4"/>
        <v>#VALUE!</v>
      </c>
      <c r="N30">
        <f t="shared" si="5"/>
        <v>48</v>
      </c>
      <c r="O30" t="e">
        <f t="shared" si="6"/>
        <v>#VALUE!</v>
      </c>
      <c r="P30" t="str">
        <f t="shared" si="7"/>
        <v>aks-Ювентус</v>
      </c>
    </row>
    <row r="31" spans="2:16" ht="12.75" hidden="1">
      <c r="B31" t="s">
        <v>50</v>
      </c>
      <c r="C31">
        <v>13</v>
      </c>
      <c r="D31">
        <v>8</v>
      </c>
      <c r="E31">
        <v>13</v>
      </c>
      <c r="F31">
        <v>34</v>
      </c>
      <c r="G31">
        <v>43</v>
      </c>
      <c r="H31">
        <f>COUNTIF($O$21:$O$40,"&gt;"&amp;O31)+COUNTIF($O$21:$O31,"="&amp;O31)</f>
        <v>31</v>
      </c>
      <c r="I31">
        <f t="shared" si="0"/>
        <v>13</v>
      </c>
      <c r="J31">
        <f t="shared" si="1"/>
        <v>8</v>
      </c>
      <c r="K31">
        <f t="shared" si="2"/>
        <v>13</v>
      </c>
      <c r="L31" t="e">
        <f t="shared" si="3"/>
        <v>#VALUE!</v>
      </c>
      <c r="M31" t="e">
        <f t="shared" si="4"/>
        <v>#VALUE!</v>
      </c>
      <c r="N31">
        <f t="shared" si="5"/>
        <v>47</v>
      </c>
      <c r="O31" t="e">
        <f t="shared" si="6"/>
        <v>#VALUE!</v>
      </c>
      <c r="P31" t="str">
        <f t="shared" si="7"/>
        <v>leshav-Лечче</v>
      </c>
    </row>
    <row r="32" spans="2:16" ht="12.75" hidden="1">
      <c r="B32" t="s">
        <v>49</v>
      </c>
      <c r="C32">
        <v>13</v>
      </c>
      <c r="D32">
        <v>7</v>
      </c>
      <c r="E32">
        <v>14</v>
      </c>
      <c r="F32">
        <v>34</v>
      </c>
      <c r="G32">
        <v>27</v>
      </c>
      <c r="H32">
        <f>COUNTIF($O$21:$O$40,"&gt;"&amp;O32)+COUNTIF($O$21:$O32,"="&amp;O32)</f>
        <v>32</v>
      </c>
      <c r="I32">
        <f t="shared" si="0"/>
        <v>13</v>
      </c>
      <c r="J32">
        <f t="shared" si="1"/>
        <v>7</v>
      </c>
      <c r="K32">
        <f t="shared" si="2"/>
        <v>14</v>
      </c>
      <c r="L32" t="e">
        <f t="shared" si="3"/>
        <v>#VALUE!</v>
      </c>
      <c r="M32" t="e">
        <f t="shared" si="4"/>
        <v>#VALUE!</v>
      </c>
      <c r="N32">
        <f t="shared" si="5"/>
        <v>46</v>
      </c>
      <c r="O32" t="e">
        <f t="shared" si="6"/>
        <v>#VALUE!</v>
      </c>
      <c r="P32" t="str">
        <f t="shared" si="7"/>
        <v>NecID-Наполи</v>
      </c>
    </row>
    <row r="33" spans="2:16" ht="12.75" hidden="1">
      <c r="B33" t="s">
        <v>58</v>
      </c>
      <c r="C33">
        <v>12</v>
      </c>
      <c r="D33">
        <v>10</v>
      </c>
      <c r="E33">
        <v>12</v>
      </c>
      <c r="F33">
        <v>35</v>
      </c>
      <c r="G33">
        <v>39</v>
      </c>
      <c r="H33">
        <f>COUNTIF($O$21:$O$40,"&gt;"&amp;O33)+COUNTIF($O$21:$O33,"="&amp;O33)</f>
        <v>33</v>
      </c>
      <c r="I33">
        <f t="shared" si="0"/>
        <v>12</v>
      </c>
      <c r="J33">
        <f t="shared" si="1"/>
        <v>10</v>
      </c>
      <c r="K33">
        <f t="shared" si="2"/>
        <v>12</v>
      </c>
      <c r="L33" t="e">
        <f t="shared" si="3"/>
        <v>#VALUE!</v>
      </c>
      <c r="M33" t="e">
        <f t="shared" si="4"/>
        <v>#VALUE!</v>
      </c>
      <c r="N33">
        <f t="shared" si="5"/>
        <v>46</v>
      </c>
      <c r="O33" t="e">
        <f t="shared" si="6"/>
        <v>#VALUE!</v>
      </c>
      <c r="P33" t="str">
        <f t="shared" si="7"/>
        <v>Математик-Кальяри</v>
      </c>
    </row>
    <row r="34" spans="2:16" ht="12.75" hidden="1">
      <c r="B34" t="s">
        <v>56</v>
      </c>
      <c r="C34">
        <v>12</v>
      </c>
      <c r="D34">
        <v>9</v>
      </c>
      <c r="E34">
        <v>13</v>
      </c>
      <c r="F34">
        <v>28</v>
      </c>
      <c r="G34">
        <v>32</v>
      </c>
      <c r="H34">
        <f>COUNTIF($O$21:$O$40,"&gt;"&amp;O34)+COUNTIF($O$21:$O34,"="&amp;O34)</f>
        <v>34</v>
      </c>
      <c r="I34">
        <f t="shared" si="0"/>
        <v>12</v>
      </c>
      <c r="J34">
        <f t="shared" si="1"/>
        <v>9</v>
      </c>
      <c r="K34">
        <f t="shared" si="2"/>
        <v>13</v>
      </c>
      <c r="L34" t="e">
        <f t="shared" si="3"/>
        <v>#VALUE!</v>
      </c>
      <c r="M34" t="e">
        <f t="shared" si="4"/>
        <v>#VALUE!</v>
      </c>
      <c r="N34">
        <f t="shared" si="5"/>
        <v>45</v>
      </c>
      <c r="O34" t="e">
        <f t="shared" si="6"/>
        <v>#VALUE!</v>
      </c>
      <c r="P34" t="str">
        <f t="shared" si="7"/>
        <v>igorocker-Кьево</v>
      </c>
    </row>
    <row r="35" spans="2:16" ht="12.75" hidden="1">
      <c r="B35" t="s">
        <v>61</v>
      </c>
      <c r="C35">
        <v>12</v>
      </c>
      <c r="D35">
        <v>8</v>
      </c>
      <c r="E35">
        <v>14</v>
      </c>
      <c r="F35">
        <v>37</v>
      </c>
      <c r="G35">
        <v>41</v>
      </c>
      <c r="H35">
        <f>COUNTIF($O$21:$O$40,"&gt;"&amp;O35)+COUNTIF($O$21:$O35,"="&amp;O35)</f>
        <v>35</v>
      </c>
      <c r="I35">
        <f t="shared" si="0"/>
        <v>12</v>
      </c>
      <c r="J35">
        <f t="shared" si="1"/>
        <v>8</v>
      </c>
      <c r="K35">
        <f t="shared" si="2"/>
        <v>14</v>
      </c>
      <c r="L35" t="e">
        <f t="shared" si="3"/>
        <v>#VALUE!</v>
      </c>
      <c r="M35" t="e">
        <f t="shared" si="4"/>
        <v>#VALUE!</v>
      </c>
      <c r="N35">
        <f t="shared" si="5"/>
        <v>44</v>
      </c>
      <c r="O35" t="e">
        <f t="shared" si="6"/>
        <v>#VALUE!</v>
      </c>
      <c r="P35" t="str">
        <f t="shared" si="7"/>
        <v>Торпедовец-Новара</v>
      </c>
    </row>
    <row r="36" spans="2:16" ht="12.75" hidden="1">
      <c r="B36" t="s">
        <v>48</v>
      </c>
      <c r="C36">
        <v>12</v>
      </c>
      <c r="D36">
        <v>7</v>
      </c>
      <c r="E36">
        <v>15</v>
      </c>
      <c r="F36">
        <v>37</v>
      </c>
      <c r="G36">
        <v>41</v>
      </c>
      <c r="H36">
        <f>COUNTIF($O$21:$O$40,"&gt;"&amp;O36)+COUNTIF($O$21:$O36,"="&amp;O36)</f>
        <v>36</v>
      </c>
      <c r="I36">
        <f t="shared" si="0"/>
        <v>12</v>
      </c>
      <c r="J36">
        <f t="shared" si="1"/>
        <v>7</v>
      </c>
      <c r="K36">
        <f t="shared" si="2"/>
        <v>15</v>
      </c>
      <c r="L36" t="e">
        <f t="shared" si="3"/>
        <v>#VALUE!</v>
      </c>
      <c r="M36" t="e">
        <f t="shared" si="4"/>
        <v>#VALUE!</v>
      </c>
      <c r="N36">
        <f t="shared" si="5"/>
        <v>43</v>
      </c>
      <c r="O36" t="e">
        <f t="shared" si="6"/>
        <v>#VALUE!</v>
      </c>
      <c r="P36" t="str">
        <f t="shared" si="7"/>
        <v>demik-78-Чезена</v>
      </c>
    </row>
    <row r="37" spans="2:16" ht="12.75" hidden="1">
      <c r="B37" t="s">
        <v>57</v>
      </c>
      <c r="C37">
        <v>11</v>
      </c>
      <c r="D37">
        <v>10</v>
      </c>
      <c r="E37">
        <v>13</v>
      </c>
      <c r="F37">
        <v>29</v>
      </c>
      <c r="G37">
        <v>34</v>
      </c>
      <c r="H37">
        <f>COUNTIF($O$21:$O$40,"&gt;"&amp;O37)+COUNTIF($O$21:$O37,"="&amp;O37)</f>
        <v>37</v>
      </c>
      <c r="I37">
        <f t="shared" si="0"/>
        <v>11</v>
      </c>
      <c r="J37">
        <f t="shared" si="1"/>
        <v>10</v>
      </c>
      <c r="K37">
        <f t="shared" si="2"/>
        <v>13</v>
      </c>
      <c r="L37" t="e">
        <f t="shared" si="3"/>
        <v>#VALUE!</v>
      </c>
      <c r="M37" t="e">
        <f t="shared" si="4"/>
        <v>#VALUE!</v>
      </c>
      <c r="N37">
        <f t="shared" si="5"/>
        <v>43</v>
      </c>
      <c r="O37" t="e">
        <f t="shared" si="6"/>
        <v>#VALUE!</v>
      </c>
      <c r="P37" t="str">
        <f t="shared" si="7"/>
        <v>mukh-Сиена</v>
      </c>
    </row>
    <row r="38" spans="2:16" ht="12.75" hidden="1">
      <c r="B38" t="s">
        <v>44</v>
      </c>
      <c r="C38">
        <v>10</v>
      </c>
      <c r="D38">
        <v>11</v>
      </c>
      <c r="E38">
        <v>13</v>
      </c>
      <c r="F38">
        <v>34</v>
      </c>
      <c r="G38">
        <v>34</v>
      </c>
      <c r="H38">
        <f>COUNTIF($O$21:$O$40,"&gt;"&amp;O38)+COUNTIF($O$21:$O38,"="&amp;O38)</f>
        <v>38</v>
      </c>
      <c r="I38">
        <f t="shared" si="0"/>
        <v>10</v>
      </c>
      <c r="J38">
        <f t="shared" si="1"/>
        <v>11</v>
      </c>
      <c r="K38">
        <f t="shared" si="2"/>
        <v>13</v>
      </c>
      <c r="L38" t="e">
        <f t="shared" si="3"/>
        <v>#VALUE!</v>
      </c>
      <c r="M38" t="e">
        <f t="shared" si="4"/>
        <v>#VALUE!</v>
      </c>
      <c r="N38">
        <f t="shared" si="5"/>
        <v>41</v>
      </c>
      <c r="O38" t="e">
        <f t="shared" si="6"/>
        <v>#VALUE!</v>
      </c>
      <c r="P38" t="str">
        <f t="shared" si="7"/>
        <v>ehduard-shevcov-Парма</v>
      </c>
    </row>
    <row r="39" spans="2:16" ht="12.75" hidden="1">
      <c r="B39" t="s">
        <v>55</v>
      </c>
      <c r="C39">
        <v>9</v>
      </c>
      <c r="D39">
        <v>8</v>
      </c>
      <c r="E39">
        <v>17</v>
      </c>
      <c r="F39">
        <v>28</v>
      </c>
      <c r="G39">
        <v>38</v>
      </c>
      <c r="H39">
        <f>COUNTIF($O$21:$O$40,"&gt;"&amp;O39)+COUNTIF($O$21:$O39,"="&amp;O39)</f>
        <v>39</v>
      </c>
      <c r="I39">
        <f t="shared" si="0"/>
        <v>9</v>
      </c>
      <c r="J39">
        <f t="shared" si="1"/>
        <v>8</v>
      </c>
      <c r="K39">
        <f t="shared" si="2"/>
        <v>17</v>
      </c>
      <c r="L39" t="e">
        <f t="shared" si="3"/>
        <v>#VALUE!</v>
      </c>
      <c r="M39" t="e">
        <f t="shared" si="4"/>
        <v>#VALUE!</v>
      </c>
      <c r="N39">
        <f t="shared" si="5"/>
        <v>35</v>
      </c>
      <c r="O39" t="e">
        <f t="shared" si="6"/>
        <v>#VALUE!</v>
      </c>
      <c r="P39" t="str">
        <f t="shared" si="7"/>
        <v>afa-Удинезе</v>
      </c>
    </row>
    <row r="40" spans="2:16" ht="13.5" hidden="1" thickBot="1">
      <c r="B40" t="s">
        <v>52</v>
      </c>
      <c r="C40">
        <v>8</v>
      </c>
      <c r="D40">
        <v>8</v>
      </c>
      <c r="E40">
        <v>18</v>
      </c>
      <c r="F40">
        <v>30</v>
      </c>
      <c r="G40">
        <v>51</v>
      </c>
      <c r="H40">
        <f>COUNTIF($O$21:$O$40,"&gt;"&amp;O40)+COUNTIF($O$21:$O40,"="&amp;O40)</f>
        <v>40</v>
      </c>
      <c r="I40">
        <f t="shared" si="0"/>
        <v>8</v>
      </c>
      <c r="J40">
        <f t="shared" si="1"/>
        <v>8</v>
      </c>
      <c r="K40">
        <f t="shared" si="2"/>
        <v>18</v>
      </c>
      <c r="L40" t="e">
        <f t="shared" si="3"/>
        <v>#VALUE!</v>
      </c>
      <c r="M40" t="e">
        <f t="shared" si="4"/>
        <v>#VALUE!</v>
      </c>
      <c r="N40">
        <f t="shared" si="5"/>
        <v>32</v>
      </c>
      <c r="O40" t="e">
        <f t="shared" si="6"/>
        <v>#VALUE!</v>
      </c>
      <c r="P40" t="str">
        <f t="shared" si="7"/>
        <v>Spartandr-Милан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6" t="s">
        <v>108</v>
      </c>
      <c r="G41" s="107"/>
      <c r="H41" s="108"/>
      <c r="I41" s="51" t="s">
        <v>109</v>
      </c>
      <c r="J41" s="52" t="s">
        <v>110</v>
      </c>
    </row>
    <row r="42" spans="1:10" ht="12.75">
      <c r="A42" s="53">
        <v>1</v>
      </c>
      <c r="B42" s="54" t="e">
        <f>VLOOKUP($A42,$H$21:$P$40,9,0)</f>
        <v>#N/A</v>
      </c>
      <c r="C42" s="55" t="e">
        <f>VLOOKUP($A42,$H$21:$P$40,2,0)</f>
        <v>#N/A</v>
      </c>
      <c r="D42" s="55" t="e">
        <f>VLOOKUP($A42,$H$21:$P$40,3,0)</f>
        <v>#N/A</v>
      </c>
      <c r="E42" s="55" t="e">
        <f>VLOOKUP($A42,$H$21:$P$40,4,0)</f>
        <v>#N/A</v>
      </c>
      <c r="F42" s="56" t="e">
        <f>VLOOKUP($A42,$H$21:$P$40,5,0)</f>
        <v>#N/A</v>
      </c>
      <c r="G42" s="57" t="s">
        <v>22</v>
      </c>
      <c r="H42" s="58" t="e">
        <f>VLOOKUP($A42,$H$21:$P$40,6,0)</f>
        <v>#N/A</v>
      </c>
      <c r="I42" s="55" t="e">
        <f>F42-H42</f>
        <v>#N/A</v>
      </c>
      <c r="J42" s="59" t="e">
        <f>VLOOKUP($A42,$H$21:$P$40,7,0)</f>
        <v>#N/A</v>
      </c>
    </row>
    <row r="43" spans="1:10" ht="12.75">
      <c r="A43" s="60">
        <v>2</v>
      </c>
      <c r="B43" s="61" t="e">
        <f aca="true" t="shared" si="8" ref="B43:B61">VLOOKUP($A43,$H$21:$P$40,9,0)</f>
        <v>#N/A</v>
      </c>
      <c r="C43" s="62" t="e">
        <f aca="true" t="shared" si="9" ref="C43:C61">VLOOKUP($A43,$H$21:$P$40,2,0)</f>
        <v>#N/A</v>
      </c>
      <c r="D43" s="62" t="e">
        <f aca="true" t="shared" si="10" ref="D43:D61">VLOOKUP($A43,$H$21:$P$40,3,0)</f>
        <v>#N/A</v>
      </c>
      <c r="E43" s="62" t="e">
        <f aca="true" t="shared" si="11" ref="E43:E61">VLOOKUP($A43,$H$21:$P$40,4,0)</f>
        <v>#N/A</v>
      </c>
      <c r="F43" s="63" t="e">
        <f aca="true" t="shared" si="12" ref="F43:F61">VLOOKUP($A43,$H$21:$P$40,5,0)</f>
        <v>#N/A</v>
      </c>
      <c r="G43" s="64" t="s">
        <v>22</v>
      </c>
      <c r="H43" s="65" t="e">
        <f aca="true" t="shared" si="13" ref="H43:H61">VLOOKUP($A43,$H$21:$P$40,6,0)</f>
        <v>#N/A</v>
      </c>
      <c r="I43" s="62" t="e">
        <f aca="true" t="shared" si="14" ref="I43:I61">F43-H43</f>
        <v>#N/A</v>
      </c>
      <c r="J43" s="66" t="e">
        <f aca="true" t="shared" si="15" ref="J43:J61">VLOOKUP($A43,$H$21:$P$40,7,0)</f>
        <v>#N/A</v>
      </c>
    </row>
    <row r="44" spans="1:10" ht="12.75">
      <c r="A44" s="60">
        <v>3</v>
      </c>
      <c r="B44" s="61" t="e">
        <f t="shared" si="8"/>
        <v>#N/A</v>
      </c>
      <c r="C44" s="62" t="e">
        <f t="shared" si="9"/>
        <v>#N/A</v>
      </c>
      <c r="D44" s="62" t="e">
        <f t="shared" si="10"/>
        <v>#N/A</v>
      </c>
      <c r="E44" s="62" t="e">
        <f t="shared" si="11"/>
        <v>#N/A</v>
      </c>
      <c r="F44" s="63" t="e">
        <f t="shared" si="12"/>
        <v>#N/A</v>
      </c>
      <c r="G44" s="64" t="s">
        <v>22</v>
      </c>
      <c r="H44" s="65" t="e">
        <f t="shared" si="13"/>
        <v>#N/A</v>
      </c>
      <c r="I44" s="62" t="e">
        <f t="shared" si="14"/>
        <v>#N/A</v>
      </c>
      <c r="J44" s="66" t="e">
        <f t="shared" si="15"/>
        <v>#N/A</v>
      </c>
    </row>
    <row r="45" spans="1:10" ht="12.75">
      <c r="A45" s="67">
        <v>4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5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6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7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8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9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10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11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12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13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14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15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2.75">
      <c r="A57" s="67">
        <v>16</v>
      </c>
      <c r="B57" s="68" t="e">
        <f t="shared" si="8"/>
        <v>#N/A</v>
      </c>
      <c r="C57" s="69" t="e">
        <f t="shared" si="9"/>
        <v>#N/A</v>
      </c>
      <c r="D57" s="69" t="e">
        <f t="shared" si="10"/>
        <v>#N/A</v>
      </c>
      <c r="E57" s="69" t="e">
        <f t="shared" si="11"/>
        <v>#N/A</v>
      </c>
      <c r="F57" s="70" t="e">
        <f t="shared" si="12"/>
        <v>#N/A</v>
      </c>
      <c r="G57" s="71" t="s">
        <v>22</v>
      </c>
      <c r="H57" s="72" t="e">
        <f t="shared" si="13"/>
        <v>#N/A</v>
      </c>
      <c r="I57" s="69" t="e">
        <f t="shared" si="14"/>
        <v>#N/A</v>
      </c>
      <c r="J57" s="73" t="e">
        <f t="shared" si="15"/>
        <v>#N/A</v>
      </c>
    </row>
    <row r="58" spans="1:10" ht="12.75">
      <c r="A58" s="67">
        <v>17</v>
      </c>
      <c r="B58" s="68" t="e">
        <f t="shared" si="8"/>
        <v>#N/A</v>
      </c>
      <c r="C58" s="69" t="e">
        <f t="shared" si="9"/>
        <v>#N/A</v>
      </c>
      <c r="D58" s="69" t="e">
        <f t="shared" si="10"/>
        <v>#N/A</v>
      </c>
      <c r="E58" s="69" t="e">
        <f t="shared" si="11"/>
        <v>#N/A</v>
      </c>
      <c r="F58" s="70" t="e">
        <f t="shared" si="12"/>
        <v>#N/A</v>
      </c>
      <c r="G58" s="71" t="s">
        <v>22</v>
      </c>
      <c r="H58" s="72" t="e">
        <f t="shared" si="13"/>
        <v>#N/A</v>
      </c>
      <c r="I58" s="69" t="e">
        <f t="shared" si="14"/>
        <v>#N/A</v>
      </c>
      <c r="J58" s="73" t="e">
        <f t="shared" si="15"/>
        <v>#N/A</v>
      </c>
    </row>
    <row r="59" spans="1:10" ht="12.75">
      <c r="A59" s="81">
        <v>18</v>
      </c>
      <c r="B59" s="82" t="e">
        <f t="shared" si="8"/>
        <v>#N/A</v>
      </c>
      <c r="C59" s="83" t="e">
        <f t="shared" si="9"/>
        <v>#N/A</v>
      </c>
      <c r="D59" s="83" t="e">
        <f t="shared" si="10"/>
        <v>#N/A</v>
      </c>
      <c r="E59" s="83" t="e">
        <f t="shared" si="11"/>
        <v>#N/A</v>
      </c>
      <c r="F59" s="84" t="e">
        <f t="shared" si="12"/>
        <v>#N/A</v>
      </c>
      <c r="G59" s="85" t="s">
        <v>22</v>
      </c>
      <c r="H59" s="86" t="e">
        <f t="shared" si="13"/>
        <v>#N/A</v>
      </c>
      <c r="I59" s="83" t="e">
        <f t="shared" si="14"/>
        <v>#N/A</v>
      </c>
      <c r="J59" s="87" t="e">
        <f t="shared" si="15"/>
        <v>#N/A</v>
      </c>
    </row>
    <row r="60" spans="1:10" ht="12.75">
      <c r="A60" s="88">
        <v>19</v>
      </c>
      <c r="B60" s="47" t="e">
        <f t="shared" si="8"/>
        <v>#N/A</v>
      </c>
      <c r="C60" s="48" t="e">
        <f t="shared" si="9"/>
        <v>#N/A</v>
      </c>
      <c r="D60" s="48" t="e">
        <f t="shared" si="10"/>
        <v>#N/A</v>
      </c>
      <c r="E60" s="48" t="e">
        <f t="shared" si="11"/>
        <v>#N/A</v>
      </c>
      <c r="F60" s="84" t="e">
        <f t="shared" si="12"/>
        <v>#N/A</v>
      </c>
      <c r="G60" s="85" t="s">
        <v>22</v>
      </c>
      <c r="H60" s="86" t="e">
        <f t="shared" si="13"/>
        <v>#N/A</v>
      </c>
      <c r="I60" s="48" t="e">
        <f t="shared" si="14"/>
        <v>#N/A</v>
      </c>
      <c r="J60" s="89" t="e">
        <f t="shared" si="15"/>
        <v>#N/A</v>
      </c>
    </row>
    <row r="61" spans="1:10" ht="13.5" thickBot="1">
      <c r="A61" s="74">
        <v>20</v>
      </c>
      <c r="B61" s="75" t="e">
        <f t="shared" si="8"/>
        <v>#N/A</v>
      </c>
      <c r="C61" s="76" t="e">
        <f t="shared" si="9"/>
        <v>#N/A</v>
      </c>
      <c r="D61" s="76" t="e">
        <f t="shared" si="10"/>
        <v>#N/A</v>
      </c>
      <c r="E61" s="76" t="e">
        <f t="shared" si="11"/>
        <v>#N/A</v>
      </c>
      <c r="F61" s="77" t="e">
        <f t="shared" si="12"/>
        <v>#N/A</v>
      </c>
      <c r="G61" s="78" t="s">
        <v>22</v>
      </c>
      <c r="H61" s="79" t="e">
        <f t="shared" si="13"/>
        <v>#N/A</v>
      </c>
      <c r="I61" s="76" t="e">
        <f t="shared" si="14"/>
        <v>#N/A</v>
      </c>
      <c r="J61" s="8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2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3.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53.75" thickBot="1" thickTop="1">
      <c r="C2" s="98" t="s">
        <v>158</v>
      </c>
      <c r="D2" s="99" t="s">
        <v>159</v>
      </c>
      <c r="E2" s="99" t="s">
        <v>160</v>
      </c>
      <c r="F2" s="99" t="s">
        <v>161</v>
      </c>
      <c r="G2" s="99" t="s">
        <v>162</v>
      </c>
      <c r="H2" s="99" t="s">
        <v>163</v>
      </c>
      <c r="I2" s="99" t="s">
        <v>164</v>
      </c>
      <c r="J2" s="99" t="s">
        <v>165</v>
      </c>
      <c r="K2" s="99" t="s">
        <v>166</v>
      </c>
      <c r="L2" s="100" t="s">
        <v>167</v>
      </c>
    </row>
    <row r="3" spans="2:13" ht="15" customHeight="1" thickTop="1">
      <c r="B3" s="32" t="s">
        <v>66</v>
      </c>
      <c r="C3" s="17">
        <v>1</v>
      </c>
      <c r="D3" s="19">
        <v>1</v>
      </c>
      <c r="E3" s="24">
        <v>0</v>
      </c>
      <c r="F3" s="19">
        <v>1</v>
      </c>
      <c r="G3" s="19">
        <v>1</v>
      </c>
      <c r="H3" s="24">
        <v>12</v>
      </c>
      <c r="I3" s="24">
        <v>12</v>
      </c>
      <c r="J3" s="19">
        <v>1</v>
      </c>
      <c r="K3" s="19">
        <v>2</v>
      </c>
      <c r="L3" s="27">
        <v>2</v>
      </c>
      <c r="M3" s="101" t="s">
        <v>139</v>
      </c>
    </row>
    <row r="4" spans="2:13" ht="15" customHeight="1" thickBot="1">
      <c r="B4" s="31" t="s">
        <v>75</v>
      </c>
      <c r="C4" s="36">
        <v>1</v>
      </c>
      <c r="D4" s="41">
        <v>1</v>
      </c>
      <c r="E4" s="38">
        <v>1</v>
      </c>
      <c r="F4" s="41">
        <v>1</v>
      </c>
      <c r="G4" s="41">
        <v>1</v>
      </c>
      <c r="H4" s="38">
        <v>1</v>
      </c>
      <c r="I4" s="38">
        <v>2</v>
      </c>
      <c r="J4" s="41">
        <v>1</v>
      </c>
      <c r="K4" s="41">
        <v>2</v>
      </c>
      <c r="L4" s="46">
        <v>10</v>
      </c>
      <c r="M4" s="103"/>
    </row>
    <row r="5" spans="2:13" ht="15" customHeight="1" thickTop="1">
      <c r="B5" s="33" t="s">
        <v>80</v>
      </c>
      <c r="C5" s="22">
        <v>10</v>
      </c>
      <c r="D5" s="20">
        <v>1</v>
      </c>
      <c r="E5" s="20">
        <v>1</v>
      </c>
      <c r="F5" s="20">
        <v>1</v>
      </c>
      <c r="G5" s="20">
        <v>1</v>
      </c>
      <c r="H5" s="25">
        <v>10</v>
      </c>
      <c r="I5" s="20">
        <v>2</v>
      </c>
      <c r="J5" s="20">
        <v>1</v>
      </c>
      <c r="K5" s="20">
        <v>2</v>
      </c>
      <c r="L5" s="43">
        <v>2</v>
      </c>
      <c r="M5" s="104" t="s">
        <v>139</v>
      </c>
    </row>
    <row r="6" spans="2:13" ht="15" customHeight="1" thickBot="1">
      <c r="B6" s="34" t="s">
        <v>73</v>
      </c>
      <c r="C6" s="92">
        <v>1</v>
      </c>
      <c r="D6" s="40">
        <v>1</v>
      </c>
      <c r="E6" s="40">
        <v>1</v>
      </c>
      <c r="F6" s="40">
        <v>1</v>
      </c>
      <c r="G6" s="40">
        <v>1</v>
      </c>
      <c r="H6" s="39">
        <v>12</v>
      </c>
      <c r="I6" s="40">
        <v>2</v>
      </c>
      <c r="J6" s="40">
        <v>1</v>
      </c>
      <c r="K6" s="40">
        <v>2</v>
      </c>
      <c r="L6" s="44">
        <v>2</v>
      </c>
      <c r="M6" s="105"/>
    </row>
    <row r="7" spans="2:13" ht="15" customHeight="1" thickTop="1">
      <c r="B7" s="32" t="s">
        <v>67</v>
      </c>
      <c r="C7" s="17">
        <v>1</v>
      </c>
      <c r="D7" s="19">
        <v>1</v>
      </c>
      <c r="E7" s="19">
        <v>1</v>
      </c>
      <c r="F7" s="19">
        <v>1</v>
      </c>
      <c r="G7" s="24">
        <v>10</v>
      </c>
      <c r="H7" s="24">
        <v>1</v>
      </c>
      <c r="I7" s="24">
        <v>2</v>
      </c>
      <c r="J7" s="19">
        <v>1</v>
      </c>
      <c r="K7" s="19">
        <v>2</v>
      </c>
      <c r="L7" s="27">
        <v>20</v>
      </c>
      <c r="M7" s="101" t="s">
        <v>139</v>
      </c>
    </row>
    <row r="8" spans="2:13" ht="15" customHeight="1" thickBot="1">
      <c r="B8" s="31" t="s">
        <v>63</v>
      </c>
      <c r="C8" s="36">
        <v>1</v>
      </c>
      <c r="D8" s="41">
        <v>1</v>
      </c>
      <c r="E8" s="41">
        <v>1</v>
      </c>
      <c r="F8" s="41">
        <v>1</v>
      </c>
      <c r="G8" s="38">
        <v>0</v>
      </c>
      <c r="H8" s="38">
        <v>20</v>
      </c>
      <c r="I8" s="38">
        <v>0</v>
      </c>
      <c r="J8" s="41">
        <v>1</v>
      </c>
      <c r="K8" s="41">
        <v>2</v>
      </c>
      <c r="L8" s="46">
        <v>0</v>
      </c>
      <c r="M8" s="103"/>
    </row>
    <row r="9" spans="2:13" ht="15" customHeight="1" thickTop="1">
      <c r="B9" s="33" t="s">
        <v>65</v>
      </c>
      <c r="C9" s="18">
        <v>1</v>
      </c>
      <c r="D9" s="25">
        <v>1</v>
      </c>
      <c r="E9" s="20">
        <v>1</v>
      </c>
      <c r="F9" s="25">
        <v>1</v>
      </c>
      <c r="G9" s="25">
        <v>10</v>
      </c>
      <c r="H9" s="20">
        <v>2</v>
      </c>
      <c r="I9" s="20">
        <v>2</v>
      </c>
      <c r="J9" s="20">
        <v>1</v>
      </c>
      <c r="K9" s="20">
        <v>2</v>
      </c>
      <c r="L9" s="26">
        <v>20</v>
      </c>
      <c r="M9" s="104" t="s">
        <v>139</v>
      </c>
    </row>
    <row r="10" spans="2:13" ht="15" customHeight="1" thickBot="1">
      <c r="B10" s="34" t="s">
        <v>69</v>
      </c>
      <c r="C10" s="37">
        <v>1</v>
      </c>
      <c r="D10" s="39">
        <v>0</v>
      </c>
      <c r="E10" s="40">
        <v>1</v>
      </c>
      <c r="F10" s="39">
        <v>10</v>
      </c>
      <c r="G10" s="39">
        <v>1</v>
      </c>
      <c r="H10" s="40">
        <v>2</v>
      </c>
      <c r="I10" s="40">
        <v>2</v>
      </c>
      <c r="J10" s="40">
        <v>1</v>
      </c>
      <c r="K10" s="40">
        <v>2</v>
      </c>
      <c r="L10" s="45">
        <v>0</v>
      </c>
      <c r="M10" s="105"/>
    </row>
    <row r="11" spans="2:13" ht="15" customHeight="1" thickTop="1">
      <c r="B11" s="32" t="s">
        <v>70</v>
      </c>
      <c r="C11" s="17">
        <v>1</v>
      </c>
      <c r="D11" s="19">
        <v>1</v>
      </c>
      <c r="E11" s="24">
        <v>1</v>
      </c>
      <c r="F11" s="19">
        <v>1</v>
      </c>
      <c r="G11" s="19">
        <v>1</v>
      </c>
      <c r="H11" s="24">
        <v>10</v>
      </c>
      <c r="I11" s="24">
        <v>10</v>
      </c>
      <c r="J11" s="19">
        <v>1</v>
      </c>
      <c r="K11" s="19">
        <v>2</v>
      </c>
      <c r="L11" s="27">
        <v>0</v>
      </c>
      <c r="M11" s="101" t="s">
        <v>139</v>
      </c>
    </row>
    <row r="12" spans="2:13" ht="15" customHeight="1" thickBot="1">
      <c r="B12" s="31" t="s">
        <v>79</v>
      </c>
      <c r="C12" s="36">
        <v>1</v>
      </c>
      <c r="D12" s="41">
        <v>1</v>
      </c>
      <c r="E12" s="38">
        <v>10</v>
      </c>
      <c r="F12" s="41">
        <v>1</v>
      </c>
      <c r="G12" s="41">
        <v>1</v>
      </c>
      <c r="H12" s="38">
        <v>1</v>
      </c>
      <c r="I12" s="38">
        <v>1</v>
      </c>
      <c r="J12" s="41">
        <v>1</v>
      </c>
      <c r="K12" s="41">
        <v>2</v>
      </c>
      <c r="L12" s="46">
        <v>1</v>
      </c>
      <c r="M12" s="103"/>
    </row>
    <row r="13" spans="2:13" ht="15" customHeight="1" thickTop="1">
      <c r="B13" s="33" t="s">
        <v>64</v>
      </c>
      <c r="C13" s="18">
        <v>1</v>
      </c>
      <c r="D13" s="20">
        <v>1</v>
      </c>
      <c r="E13" s="20">
        <v>1</v>
      </c>
      <c r="F13" s="20">
        <v>1</v>
      </c>
      <c r="G13" s="20">
        <v>1</v>
      </c>
      <c r="H13" s="20">
        <v>12</v>
      </c>
      <c r="I13" s="25">
        <v>2</v>
      </c>
      <c r="J13" s="20">
        <v>1</v>
      </c>
      <c r="K13" s="20">
        <v>2</v>
      </c>
      <c r="L13" s="26">
        <v>20</v>
      </c>
      <c r="M13" s="104" t="s">
        <v>139</v>
      </c>
    </row>
    <row r="14" spans="2:13" ht="15" customHeight="1" thickBot="1">
      <c r="B14" s="34" t="s">
        <v>78</v>
      </c>
      <c r="C14" s="37">
        <v>1</v>
      </c>
      <c r="D14" s="40">
        <v>1</v>
      </c>
      <c r="E14" s="40">
        <v>1</v>
      </c>
      <c r="F14" s="40">
        <v>1</v>
      </c>
      <c r="G14" s="40">
        <v>1</v>
      </c>
      <c r="H14" s="40">
        <v>12</v>
      </c>
      <c r="I14" s="39">
        <v>1</v>
      </c>
      <c r="J14" s="40">
        <v>1</v>
      </c>
      <c r="K14" s="40">
        <v>2</v>
      </c>
      <c r="L14" s="45">
        <v>1</v>
      </c>
      <c r="M14" s="105"/>
    </row>
    <row r="15" spans="2:13" ht="15" customHeight="1" thickTop="1">
      <c r="B15" s="32" t="s">
        <v>76</v>
      </c>
      <c r="C15" s="17">
        <v>1</v>
      </c>
      <c r="D15" s="19">
        <v>1</v>
      </c>
      <c r="E15" s="19">
        <v>1</v>
      </c>
      <c r="F15" s="19">
        <v>1</v>
      </c>
      <c r="G15" s="19">
        <v>1</v>
      </c>
      <c r="H15" s="24">
        <v>12</v>
      </c>
      <c r="I15" s="19">
        <v>12</v>
      </c>
      <c r="J15" s="19">
        <v>1</v>
      </c>
      <c r="K15" s="19">
        <v>2</v>
      </c>
      <c r="L15" s="21">
        <v>2</v>
      </c>
      <c r="M15" s="101" t="s">
        <v>139</v>
      </c>
    </row>
    <row r="16" spans="2:13" ht="15" customHeight="1" thickBot="1">
      <c r="B16" s="31" t="s">
        <v>81</v>
      </c>
      <c r="C16" s="36">
        <v>1</v>
      </c>
      <c r="D16" s="41">
        <v>1</v>
      </c>
      <c r="E16" s="41">
        <v>1</v>
      </c>
      <c r="F16" s="41">
        <v>1</v>
      </c>
      <c r="G16" s="41">
        <v>1</v>
      </c>
      <c r="H16" s="38">
        <v>1</v>
      </c>
      <c r="I16" s="41">
        <v>12</v>
      </c>
      <c r="J16" s="41">
        <v>1</v>
      </c>
      <c r="K16" s="41">
        <v>2</v>
      </c>
      <c r="L16" s="42">
        <v>2</v>
      </c>
      <c r="M16" s="103"/>
    </row>
    <row r="17" spans="2:13" ht="15" customHeight="1" thickTop="1">
      <c r="B17" s="33" t="s">
        <v>77</v>
      </c>
      <c r="C17" s="22"/>
      <c r="D17" s="25"/>
      <c r="E17" s="25"/>
      <c r="F17" s="25"/>
      <c r="G17" s="25"/>
      <c r="H17" s="25"/>
      <c r="I17" s="20"/>
      <c r="J17" s="25"/>
      <c r="K17" s="25"/>
      <c r="L17" s="43"/>
      <c r="M17" s="104" t="s">
        <v>139</v>
      </c>
    </row>
    <row r="18" spans="2:13" ht="15" customHeight="1" thickBot="1">
      <c r="B18" s="34" t="s">
        <v>71</v>
      </c>
      <c r="C18" s="92">
        <v>1</v>
      </c>
      <c r="D18" s="39">
        <v>1</v>
      </c>
      <c r="E18" s="39">
        <v>1</v>
      </c>
      <c r="F18" s="39">
        <v>1</v>
      </c>
      <c r="G18" s="39">
        <v>1</v>
      </c>
      <c r="H18" s="39">
        <v>10</v>
      </c>
      <c r="I18" s="40">
        <v>0</v>
      </c>
      <c r="J18" s="39">
        <v>1</v>
      </c>
      <c r="K18" s="39">
        <v>2</v>
      </c>
      <c r="L18" s="44">
        <v>0</v>
      </c>
      <c r="M18" s="105"/>
    </row>
    <row r="19" spans="2:13" ht="15" customHeight="1" thickTop="1">
      <c r="B19" s="32" t="s">
        <v>72</v>
      </c>
      <c r="C19" s="17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10</v>
      </c>
      <c r="I19" s="24">
        <v>20</v>
      </c>
      <c r="J19" s="19">
        <v>1</v>
      </c>
      <c r="K19" s="19">
        <v>2</v>
      </c>
      <c r="L19" s="21">
        <v>2</v>
      </c>
      <c r="M19" s="101" t="s">
        <v>139</v>
      </c>
    </row>
    <row r="20" spans="2:13" ht="15" customHeight="1" thickBot="1">
      <c r="B20" s="31" t="s">
        <v>82</v>
      </c>
      <c r="C20" s="36">
        <v>1</v>
      </c>
      <c r="D20" s="41">
        <v>1</v>
      </c>
      <c r="E20" s="41">
        <v>1</v>
      </c>
      <c r="F20" s="41">
        <v>1</v>
      </c>
      <c r="G20" s="41">
        <v>1</v>
      </c>
      <c r="H20" s="41">
        <v>10</v>
      </c>
      <c r="I20" s="38">
        <v>2</v>
      </c>
      <c r="J20" s="41">
        <v>1</v>
      </c>
      <c r="K20" s="41">
        <v>2</v>
      </c>
      <c r="L20" s="42">
        <v>2</v>
      </c>
      <c r="M20" s="103"/>
    </row>
    <row r="21" spans="2:13" ht="15" customHeight="1" thickTop="1">
      <c r="B21" s="33" t="s">
        <v>68</v>
      </c>
      <c r="C21" s="18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5">
        <v>20</v>
      </c>
      <c r="J21" s="20">
        <v>1</v>
      </c>
      <c r="K21" s="20">
        <v>2</v>
      </c>
      <c r="L21" s="26">
        <v>20</v>
      </c>
      <c r="M21" s="104" t="s">
        <v>139</v>
      </c>
    </row>
    <row r="22" spans="2:13" ht="15" customHeight="1" thickBot="1">
      <c r="B22" s="90" t="s">
        <v>74</v>
      </c>
      <c r="C22" s="37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9">
        <v>10</v>
      </c>
      <c r="J22" s="40">
        <v>1</v>
      </c>
      <c r="K22" s="40">
        <v>2</v>
      </c>
      <c r="L22" s="45">
        <v>1</v>
      </c>
      <c r="M22" s="109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4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МатчиИсп!B3</f>
        <v>кипер46-Леванте</v>
      </c>
      <c r="C1">
        <f>LEFT(МатчиИсп!M3,1)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МатчиИсп!B4</f>
        <v>AlekseyShalaev-Гранада</v>
      </c>
      <c r="C2">
        <f>RIGHT(МатчиИсп!M3,1)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МатчиИсп!B5</f>
        <v>aks-Реал_Сосьедад</v>
      </c>
      <c r="C3">
        <f>LEFT(МатчиИсп!M5,1)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МатчиИсп!B6</f>
        <v>sass1954-Расинг</v>
      </c>
      <c r="C4">
        <f>RIGHT(МатчиИсп!M5,1)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МатчиИсп!B7</f>
        <v>ehduard-shevcov-Вильярреал</v>
      </c>
      <c r="C5">
        <f>LEFT(МатчиИсп!M7,1)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МатчиИсп!B8</f>
        <v>alexivan-Осасуна</v>
      </c>
      <c r="C6">
        <f>RIGHT(МатчиИсп!M7,1)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МатчиИсп!B9</f>
        <v>saleh-Эспаньол</v>
      </c>
      <c r="C7">
        <f>LEFT(МатчиИсп!M9,1)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МатчиИсп!B10</f>
        <v>demik-78-Спортинг</v>
      </c>
      <c r="C8">
        <f>RIGHT(МатчиИсп!M9,1)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МатчиИсп!B11</f>
        <v>Марафон-Хетафе</v>
      </c>
      <c r="C9">
        <f>LEFT(МатчиИсп!M11,1)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МатчиИсп!B12</f>
        <v>mukh-Мальорка</v>
      </c>
      <c r="C10">
        <f>RIGHT(МатчиИсп!M11,1)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МатчиИсп!B13</f>
        <v>Арктика-Малага</v>
      </c>
      <c r="C11">
        <f>LEFT(МатчиИсп!M13,1)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МатчиИсп!B14</f>
        <v>igorocker-Валенсия</v>
      </c>
      <c r="C12">
        <f>RIGHT(МатчиИсп!M13,1)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МатчиИсп!B15</f>
        <v>FanLoko-Сарагоса</v>
      </c>
      <c r="C13">
        <f>LEFT(МатчиИсп!M15,1)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МатчиИсп!B16</f>
        <v>Реклин-Атлетик</v>
      </c>
      <c r="C14">
        <f>RIGHT(МатчиИсп!M15,1)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МатчиИсп!B17</f>
        <v>afa-Реал(М)</v>
      </c>
      <c r="C15">
        <f>LEFT(МатчиИсп!M17,1)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МатчиИсп!B18</f>
        <v>NecID-Севилья</v>
      </c>
      <c r="C16">
        <f>RIGHT(МатчиИсп!M17,1)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МатчиИсп!B19</f>
        <v>SERG-Райо_Вальекано</v>
      </c>
      <c r="C17">
        <f>LEFT(МатчиИсп!M19,1)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МатчиИсп!B20</f>
        <v>SkVaL-Барселона</v>
      </c>
      <c r="C18">
        <f>RIGHT(МатчиИсп!M19,1)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МатчиИсп!B21</f>
        <v>amelin-Бетис</v>
      </c>
      <c r="C19">
        <f>LEFT(МатчиИсп!M21,1)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МатчиИсп!B22</f>
        <v>Sergo-Атлетико(М)</v>
      </c>
      <c r="C20">
        <f>RIGHT(МатчиИсп!M21,1)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73</v>
      </c>
      <c r="C21">
        <v>17</v>
      </c>
      <c r="D21">
        <v>10</v>
      </c>
      <c r="E21">
        <v>7</v>
      </c>
      <c r="F21">
        <v>33</v>
      </c>
      <c r="G21">
        <v>20</v>
      </c>
      <c r="H21">
        <f>COUNTIF($O$21:$O$40,"&gt;"&amp;O21)+COUNTIF($O$21:$O21,"="&amp;O21)</f>
        <v>21</v>
      </c>
      <c r="I21">
        <f aca="true" t="shared" si="0" ref="I21:I40">C21+VLOOKUP($B21,$B$1:$H$20,3,0)</f>
        <v>17</v>
      </c>
      <c r="J21">
        <f aca="true" t="shared" si="1" ref="J21:J40">D21+VLOOKUP($B21,$B$1:$H$20,4,0)</f>
        <v>10</v>
      </c>
      <c r="K21">
        <f aca="true" t="shared" si="2" ref="K21:K40">E21+VLOOKUP($B21,$B$1:$H$20,5,0)</f>
        <v>7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61</v>
      </c>
      <c r="O21" t="e">
        <f>N21+(I21*0.1)+((L21-M21)*0.01)+(L21*0.001)</f>
        <v>#VALUE!</v>
      </c>
      <c r="P21" t="str">
        <f>B21</f>
        <v>sass1954-Расинг</v>
      </c>
    </row>
    <row r="22" spans="2:16" ht="12.75" hidden="1">
      <c r="B22" t="s">
        <v>70</v>
      </c>
      <c r="C22">
        <v>15</v>
      </c>
      <c r="D22">
        <v>13</v>
      </c>
      <c r="E22">
        <v>6</v>
      </c>
      <c r="F22">
        <v>42</v>
      </c>
      <c r="G22">
        <v>26</v>
      </c>
      <c r="H22">
        <f>COUNTIF($O$21:$O$40,"&gt;"&amp;O22)+COUNTIF($O$21:$O22,"="&amp;O22)</f>
        <v>22</v>
      </c>
      <c r="I22">
        <f t="shared" si="0"/>
        <v>15</v>
      </c>
      <c r="J22">
        <f t="shared" si="1"/>
        <v>13</v>
      </c>
      <c r="K22">
        <f t="shared" si="2"/>
        <v>6</v>
      </c>
      <c r="L22" t="e">
        <f t="shared" si="3"/>
        <v>#VALUE!</v>
      </c>
      <c r="M22" t="e">
        <f t="shared" si="4"/>
        <v>#VALUE!</v>
      </c>
      <c r="N22">
        <f aca="true" t="shared" si="5" ref="N22:N40">I22*3+J22</f>
        <v>58</v>
      </c>
      <c r="O22" t="e">
        <f aca="true" t="shared" si="6" ref="O22:O40">N22+(I22*0.1)+((L22-M22)*0.01)+(L22*0.001)</f>
        <v>#VALUE!</v>
      </c>
      <c r="P22" t="str">
        <f aca="true" t="shared" si="7" ref="P22:P40">B22</f>
        <v>Марафон-Хетафе</v>
      </c>
    </row>
    <row r="23" spans="2:16" ht="12.75" hidden="1">
      <c r="B23" t="s">
        <v>78</v>
      </c>
      <c r="C23">
        <v>13</v>
      </c>
      <c r="D23">
        <v>14</v>
      </c>
      <c r="E23">
        <v>7</v>
      </c>
      <c r="F23">
        <v>30</v>
      </c>
      <c r="G23">
        <v>22</v>
      </c>
      <c r="H23">
        <f>COUNTIF($O$21:$O$40,"&gt;"&amp;O23)+COUNTIF($O$21:$O23,"="&amp;O23)</f>
        <v>23</v>
      </c>
      <c r="I23">
        <f t="shared" si="0"/>
        <v>13</v>
      </c>
      <c r="J23">
        <f t="shared" si="1"/>
        <v>14</v>
      </c>
      <c r="K23">
        <f t="shared" si="2"/>
        <v>7</v>
      </c>
      <c r="L23" t="e">
        <f t="shared" si="3"/>
        <v>#VALUE!</v>
      </c>
      <c r="M23" t="e">
        <f t="shared" si="4"/>
        <v>#VALUE!</v>
      </c>
      <c r="N23">
        <f t="shared" si="5"/>
        <v>53</v>
      </c>
      <c r="O23" t="e">
        <f t="shared" si="6"/>
        <v>#VALUE!</v>
      </c>
      <c r="P23" t="str">
        <f t="shared" si="7"/>
        <v>igorocker-Валенсия</v>
      </c>
    </row>
    <row r="24" spans="2:16" ht="12.75" hidden="1">
      <c r="B24" t="s">
        <v>75</v>
      </c>
      <c r="C24">
        <v>14</v>
      </c>
      <c r="D24">
        <v>9</v>
      </c>
      <c r="E24">
        <v>11</v>
      </c>
      <c r="F24">
        <v>31</v>
      </c>
      <c r="G24">
        <v>22</v>
      </c>
      <c r="H24">
        <f>COUNTIF($O$21:$O$40,"&gt;"&amp;O24)+COUNTIF($O$21:$O24,"="&amp;O24)</f>
        <v>24</v>
      </c>
      <c r="I24">
        <f t="shared" si="0"/>
        <v>14</v>
      </c>
      <c r="J24">
        <f t="shared" si="1"/>
        <v>9</v>
      </c>
      <c r="K24">
        <f t="shared" si="2"/>
        <v>11</v>
      </c>
      <c r="L24" t="e">
        <f t="shared" si="3"/>
        <v>#VALUE!</v>
      </c>
      <c r="M24" t="e">
        <f t="shared" si="4"/>
        <v>#VALUE!</v>
      </c>
      <c r="N24">
        <f t="shared" si="5"/>
        <v>51</v>
      </c>
      <c r="O24" t="e">
        <f t="shared" si="6"/>
        <v>#VALUE!</v>
      </c>
      <c r="P24" t="str">
        <f t="shared" si="7"/>
        <v>AlekseyShalaev-Гранада</v>
      </c>
    </row>
    <row r="25" spans="2:16" ht="12.75" hidden="1">
      <c r="B25" t="s">
        <v>66</v>
      </c>
      <c r="C25">
        <v>13</v>
      </c>
      <c r="D25">
        <v>12</v>
      </c>
      <c r="E25">
        <v>9</v>
      </c>
      <c r="F25">
        <v>41</v>
      </c>
      <c r="G25">
        <v>29</v>
      </c>
      <c r="H25">
        <f>COUNTIF($O$21:$O$40,"&gt;"&amp;O25)+COUNTIF($O$21:$O25,"="&amp;O25)</f>
        <v>25</v>
      </c>
      <c r="I25">
        <f t="shared" si="0"/>
        <v>13</v>
      </c>
      <c r="J25">
        <f t="shared" si="1"/>
        <v>12</v>
      </c>
      <c r="K25">
        <f t="shared" si="2"/>
        <v>9</v>
      </c>
      <c r="L25" t="e">
        <f t="shared" si="3"/>
        <v>#VALUE!</v>
      </c>
      <c r="M25" t="e">
        <f t="shared" si="4"/>
        <v>#VALUE!</v>
      </c>
      <c r="N25">
        <f t="shared" si="5"/>
        <v>51</v>
      </c>
      <c r="O25" t="e">
        <f t="shared" si="6"/>
        <v>#VALUE!</v>
      </c>
      <c r="P25" t="str">
        <f t="shared" si="7"/>
        <v>кипер46-Леванте</v>
      </c>
    </row>
    <row r="26" spans="2:16" ht="12.75" hidden="1">
      <c r="B26" t="s">
        <v>64</v>
      </c>
      <c r="C26">
        <v>13</v>
      </c>
      <c r="D26">
        <v>11</v>
      </c>
      <c r="E26">
        <v>10</v>
      </c>
      <c r="F26">
        <v>30</v>
      </c>
      <c r="G26">
        <v>26</v>
      </c>
      <c r="H26">
        <f>COUNTIF($O$21:$O$40,"&gt;"&amp;O26)+COUNTIF($O$21:$O26,"="&amp;O26)</f>
        <v>26</v>
      </c>
      <c r="I26">
        <f t="shared" si="0"/>
        <v>13</v>
      </c>
      <c r="J26">
        <f t="shared" si="1"/>
        <v>11</v>
      </c>
      <c r="K26">
        <f t="shared" si="2"/>
        <v>10</v>
      </c>
      <c r="L26" t="e">
        <f t="shared" si="3"/>
        <v>#VALUE!</v>
      </c>
      <c r="M26" t="e">
        <f t="shared" si="4"/>
        <v>#VALUE!</v>
      </c>
      <c r="N26">
        <f t="shared" si="5"/>
        <v>50</v>
      </c>
      <c r="O26" t="e">
        <f t="shared" si="6"/>
        <v>#VALUE!</v>
      </c>
      <c r="P26" t="str">
        <f t="shared" si="7"/>
        <v>Арктика-Малага</v>
      </c>
    </row>
    <row r="27" spans="2:16" ht="12.75" hidden="1">
      <c r="B27" t="s">
        <v>67</v>
      </c>
      <c r="C27">
        <v>12</v>
      </c>
      <c r="D27">
        <v>12</v>
      </c>
      <c r="E27">
        <v>10</v>
      </c>
      <c r="F27">
        <v>33</v>
      </c>
      <c r="G27">
        <v>30</v>
      </c>
      <c r="H27">
        <f>COUNTIF($O$21:$O$40,"&gt;"&amp;O27)+COUNTIF($O$21:$O27,"="&amp;O27)</f>
        <v>27</v>
      </c>
      <c r="I27">
        <f t="shared" si="0"/>
        <v>12</v>
      </c>
      <c r="J27">
        <f t="shared" si="1"/>
        <v>12</v>
      </c>
      <c r="K27">
        <f t="shared" si="2"/>
        <v>10</v>
      </c>
      <c r="L27" t="e">
        <f t="shared" si="3"/>
        <v>#VALUE!</v>
      </c>
      <c r="M27" t="e">
        <f t="shared" si="4"/>
        <v>#VALUE!</v>
      </c>
      <c r="N27">
        <f t="shared" si="5"/>
        <v>48</v>
      </c>
      <c r="O27" t="e">
        <f t="shared" si="6"/>
        <v>#VALUE!</v>
      </c>
      <c r="P27" t="str">
        <f t="shared" si="7"/>
        <v>ehduard-shevcov-Вильярреал</v>
      </c>
    </row>
    <row r="28" spans="2:16" ht="12.75" hidden="1">
      <c r="B28" t="s">
        <v>71</v>
      </c>
      <c r="C28">
        <v>11</v>
      </c>
      <c r="D28">
        <v>14</v>
      </c>
      <c r="E28">
        <v>9</v>
      </c>
      <c r="F28">
        <v>24</v>
      </c>
      <c r="G28">
        <v>20</v>
      </c>
      <c r="H28">
        <f>COUNTIF($O$21:$O$40,"&gt;"&amp;O28)+COUNTIF($O$21:$O28,"="&amp;O28)</f>
        <v>28</v>
      </c>
      <c r="I28">
        <f t="shared" si="0"/>
        <v>11</v>
      </c>
      <c r="J28">
        <f t="shared" si="1"/>
        <v>14</v>
      </c>
      <c r="K28">
        <f t="shared" si="2"/>
        <v>9</v>
      </c>
      <c r="L28" t="e">
        <f t="shared" si="3"/>
        <v>#VALUE!</v>
      </c>
      <c r="M28" t="e">
        <f t="shared" si="4"/>
        <v>#VALUE!</v>
      </c>
      <c r="N28">
        <f t="shared" si="5"/>
        <v>47</v>
      </c>
      <c r="O28" t="e">
        <f t="shared" si="6"/>
        <v>#VALUE!</v>
      </c>
      <c r="P28" t="str">
        <f t="shared" si="7"/>
        <v>NecID-Севилья</v>
      </c>
    </row>
    <row r="29" spans="2:16" ht="12.75" hidden="1">
      <c r="B29" t="s">
        <v>65</v>
      </c>
      <c r="C29">
        <v>12</v>
      </c>
      <c r="D29">
        <v>10</v>
      </c>
      <c r="E29">
        <v>12</v>
      </c>
      <c r="F29">
        <v>35</v>
      </c>
      <c r="G29">
        <v>40</v>
      </c>
      <c r="H29">
        <f>COUNTIF($O$21:$O$40,"&gt;"&amp;O29)+COUNTIF($O$21:$O29,"="&amp;O29)</f>
        <v>29</v>
      </c>
      <c r="I29">
        <f t="shared" si="0"/>
        <v>12</v>
      </c>
      <c r="J29">
        <f t="shared" si="1"/>
        <v>10</v>
      </c>
      <c r="K29">
        <f t="shared" si="2"/>
        <v>12</v>
      </c>
      <c r="L29" t="e">
        <f t="shared" si="3"/>
        <v>#VALUE!</v>
      </c>
      <c r="M29" t="e">
        <f t="shared" si="4"/>
        <v>#VALUE!</v>
      </c>
      <c r="N29">
        <f t="shared" si="5"/>
        <v>46</v>
      </c>
      <c r="O29" t="e">
        <f t="shared" si="6"/>
        <v>#VALUE!</v>
      </c>
      <c r="P29" t="str">
        <f t="shared" si="7"/>
        <v>saleh-Эспаньол</v>
      </c>
    </row>
    <row r="30" spans="2:16" ht="12.75" hidden="1">
      <c r="B30" t="s">
        <v>76</v>
      </c>
      <c r="C30">
        <v>12</v>
      </c>
      <c r="D30">
        <v>8</v>
      </c>
      <c r="E30">
        <v>14</v>
      </c>
      <c r="F30">
        <v>30</v>
      </c>
      <c r="G30">
        <v>25</v>
      </c>
      <c r="H30">
        <f>COUNTIF($O$21:$O$40,"&gt;"&amp;O30)+COUNTIF($O$21:$O30,"="&amp;O30)</f>
        <v>30</v>
      </c>
      <c r="I30">
        <f t="shared" si="0"/>
        <v>12</v>
      </c>
      <c r="J30">
        <f t="shared" si="1"/>
        <v>8</v>
      </c>
      <c r="K30">
        <f t="shared" si="2"/>
        <v>14</v>
      </c>
      <c r="L30" t="e">
        <f t="shared" si="3"/>
        <v>#VALUE!</v>
      </c>
      <c r="M30" t="e">
        <f t="shared" si="4"/>
        <v>#VALUE!</v>
      </c>
      <c r="N30">
        <f t="shared" si="5"/>
        <v>44</v>
      </c>
      <c r="O30" t="e">
        <f t="shared" si="6"/>
        <v>#VALUE!</v>
      </c>
      <c r="P30" t="str">
        <f t="shared" si="7"/>
        <v>FanLoko-Сарагоса</v>
      </c>
    </row>
    <row r="31" spans="2:16" ht="12.75" hidden="1">
      <c r="B31" t="s">
        <v>72</v>
      </c>
      <c r="C31">
        <v>11</v>
      </c>
      <c r="D31">
        <v>11</v>
      </c>
      <c r="E31">
        <v>12</v>
      </c>
      <c r="F31">
        <v>28</v>
      </c>
      <c r="G31">
        <v>28</v>
      </c>
      <c r="H31">
        <f>COUNTIF($O$21:$O$40,"&gt;"&amp;O31)+COUNTIF($O$21:$O31,"="&amp;O31)</f>
        <v>31</v>
      </c>
      <c r="I31">
        <f t="shared" si="0"/>
        <v>11</v>
      </c>
      <c r="J31">
        <f t="shared" si="1"/>
        <v>11</v>
      </c>
      <c r="K31">
        <f t="shared" si="2"/>
        <v>12</v>
      </c>
      <c r="L31" t="e">
        <f t="shared" si="3"/>
        <v>#VALUE!</v>
      </c>
      <c r="M31" t="e">
        <f t="shared" si="4"/>
        <v>#VALUE!</v>
      </c>
      <c r="N31">
        <f t="shared" si="5"/>
        <v>44</v>
      </c>
      <c r="O31" t="e">
        <f t="shared" si="6"/>
        <v>#VALUE!</v>
      </c>
      <c r="P31" t="str">
        <f t="shared" si="7"/>
        <v>SERG-Райо_Вальекано</v>
      </c>
    </row>
    <row r="32" spans="2:16" ht="12.75" hidden="1">
      <c r="B32" t="s">
        <v>74</v>
      </c>
      <c r="C32">
        <v>11</v>
      </c>
      <c r="D32">
        <v>11</v>
      </c>
      <c r="E32">
        <v>12</v>
      </c>
      <c r="F32">
        <v>27</v>
      </c>
      <c r="G32">
        <v>29</v>
      </c>
      <c r="H32">
        <f>COUNTIF($O$21:$O$40,"&gt;"&amp;O32)+COUNTIF($O$21:$O32,"="&amp;O32)</f>
        <v>32</v>
      </c>
      <c r="I32">
        <f t="shared" si="0"/>
        <v>11</v>
      </c>
      <c r="J32">
        <f t="shared" si="1"/>
        <v>11</v>
      </c>
      <c r="K32">
        <f t="shared" si="2"/>
        <v>12</v>
      </c>
      <c r="L32" t="e">
        <f t="shared" si="3"/>
        <v>#VALUE!</v>
      </c>
      <c r="M32" t="e">
        <f t="shared" si="4"/>
        <v>#VALUE!</v>
      </c>
      <c r="N32">
        <f t="shared" si="5"/>
        <v>44</v>
      </c>
      <c r="O32" t="e">
        <f t="shared" si="6"/>
        <v>#VALUE!</v>
      </c>
      <c r="P32" t="str">
        <f t="shared" si="7"/>
        <v>Sergo-Атлетико(М)</v>
      </c>
    </row>
    <row r="33" spans="2:16" ht="12.75" hidden="1">
      <c r="B33" t="s">
        <v>81</v>
      </c>
      <c r="C33">
        <v>11</v>
      </c>
      <c r="D33">
        <v>11</v>
      </c>
      <c r="E33">
        <v>13</v>
      </c>
      <c r="F33">
        <v>29</v>
      </c>
      <c r="G33">
        <v>38</v>
      </c>
      <c r="H33">
        <f>COUNTIF($O$21:$O$40,"&gt;"&amp;O33)+COUNTIF($O$21:$O33,"="&amp;O33)</f>
        <v>33</v>
      </c>
      <c r="I33">
        <f t="shared" si="0"/>
        <v>11</v>
      </c>
      <c r="J33">
        <f t="shared" si="1"/>
        <v>11</v>
      </c>
      <c r="K33">
        <f t="shared" si="2"/>
        <v>13</v>
      </c>
      <c r="L33" t="e">
        <f t="shared" si="3"/>
        <v>#VALUE!</v>
      </c>
      <c r="M33" t="e">
        <f t="shared" si="4"/>
        <v>#VALUE!</v>
      </c>
      <c r="N33">
        <f t="shared" si="5"/>
        <v>44</v>
      </c>
      <c r="O33" t="e">
        <f t="shared" si="6"/>
        <v>#VALUE!</v>
      </c>
      <c r="P33" t="str">
        <f t="shared" si="7"/>
        <v>Реклин-Атлетик</v>
      </c>
    </row>
    <row r="34" spans="2:16" ht="12.75" hidden="1">
      <c r="B34" t="s">
        <v>77</v>
      </c>
      <c r="C34">
        <v>9</v>
      </c>
      <c r="D34">
        <v>15</v>
      </c>
      <c r="E34">
        <v>10</v>
      </c>
      <c r="F34">
        <v>30</v>
      </c>
      <c r="G34">
        <v>32</v>
      </c>
      <c r="H34">
        <f>COUNTIF($O$21:$O$40,"&gt;"&amp;O34)+COUNTIF($O$21:$O34,"="&amp;O34)</f>
        <v>34</v>
      </c>
      <c r="I34">
        <f t="shared" si="0"/>
        <v>9</v>
      </c>
      <c r="J34">
        <f t="shared" si="1"/>
        <v>15</v>
      </c>
      <c r="K34">
        <f t="shared" si="2"/>
        <v>10</v>
      </c>
      <c r="L34" t="e">
        <f t="shared" si="3"/>
        <v>#VALUE!</v>
      </c>
      <c r="M34" t="e">
        <f t="shared" si="4"/>
        <v>#VALUE!</v>
      </c>
      <c r="N34">
        <f t="shared" si="5"/>
        <v>42</v>
      </c>
      <c r="O34" t="e">
        <f t="shared" si="6"/>
        <v>#VALUE!</v>
      </c>
      <c r="P34" t="str">
        <f t="shared" si="7"/>
        <v>afa-Реал(М)</v>
      </c>
    </row>
    <row r="35" spans="2:16" ht="12.75" hidden="1">
      <c r="B35" t="s">
        <v>82</v>
      </c>
      <c r="C35">
        <v>9</v>
      </c>
      <c r="D35">
        <v>14</v>
      </c>
      <c r="E35">
        <v>11</v>
      </c>
      <c r="F35">
        <v>25</v>
      </c>
      <c r="G35">
        <v>27</v>
      </c>
      <c r="H35">
        <f>COUNTIF($O$21:$O$40,"&gt;"&amp;O35)+COUNTIF($O$21:$O35,"="&amp;O35)</f>
        <v>35</v>
      </c>
      <c r="I35">
        <f t="shared" si="0"/>
        <v>9</v>
      </c>
      <c r="J35">
        <f t="shared" si="1"/>
        <v>14</v>
      </c>
      <c r="K35">
        <f t="shared" si="2"/>
        <v>11</v>
      </c>
      <c r="L35" t="e">
        <f t="shared" si="3"/>
        <v>#VALUE!</v>
      </c>
      <c r="M35" t="e">
        <f t="shared" si="4"/>
        <v>#VALUE!</v>
      </c>
      <c r="N35">
        <f t="shared" si="5"/>
        <v>41</v>
      </c>
      <c r="O35" t="e">
        <f t="shared" si="6"/>
        <v>#VALUE!</v>
      </c>
      <c r="P35" t="str">
        <f t="shared" si="7"/>
        <v>SkVaL-Барселона</v>
      </c>
    </row>
    <row r="36" spans="2:16" ht="12.75" hidden="1">
      <c r="B36" t="s">
        <v>69</v>
      </c>
      <c r="C36">
        <v>10</v>
      </c>
      <c r="D36">
        <v>10</v>
      </c>
      <c r="E36">
        <v>14</v>
      </c>
      <c r="F36">
        <v>41</v>
      </c>
      <c r="G36">
        <v>45</v>
      </c>
      <c r="H36">
        <f>COUNTIF($O$21:$O$40,"&gt;"&amp;O36)+COUNTIF($O$21:$O36,"="&amp;O36)</f>
        <v>36</v>
      </c>
      <c r="I36">
        <f t="shared" si="0"/>
        <v>10</v>
      </c>
      <c r="J36">
        <f t="shared" si="1"/>
        <v>10</v>
      </c>
      <c r="K36">
        <f t="shared" si="2"/>
        <v>14</v>
      </c>
      <c r="L36" t="e">
        <f t="shared" si="3"/>
        <v>#VALUE!</v>
      </c>
      <c r="M36" t="e">
        <f t="shared" si="4"/>
        <v>#VALUE!</v>
      </c>
      <c r="N36">
        <f t="shared" si="5"/>
        <v>40</v>
      </c>
      <c r="O36" t="e">
        <f t="shared" si="6"/>
        <v>#VALUE!</v>
      </c>
      <c r="P36" t="str">
        <f t="shared" si="7"/>
        <v>demik-78-Спортинг</v>
      </c>
    </row>
    <row r="37" spans="2:16" ht="12.75" hidden="1">
      <c r="B37" t="s">
        <v>68</v>
      </c>
      <c r="C37">
        <v>9</v>
      </c>
      <c r="D37">
        <v>12</v>
      </c>
      <c r="E37">
        <v>13</v>
      </c>
      <c r="F37">
        <v>28</v>
      </c>
      <c r="G37">
        <v>37</v>
      </c>
      <c r="H37">
        <f>COUNTIF($O$21:$O$40,"&gt;"&amp;O37)+COUNTIF($O$21:$O37,"="&amp;O37)</f>
        <v>37</v>
      </c>
      <c r="I37">
        <f t="shared" si="0"/>
        <v>9</v>
      </c>
      <c r="J37">
        <f t="shared" si="1"/>
        <v>12</v>
      </c>
      <c r="K37">
        <f t="shared" si="2"/>
        <v>13</v>
      </c>
      <c r="L37" t="e">
        <f t="shared" si="3"/>
        <v>#VALUE!</v>
      </c>
      <c r="M37" t="e">
        <f t="shared" si="4"/>
        <v>#VALUE!</v>
      </c>
      <c r="N37">
        <f t="shared" si="5"/>
        <v>39</v>
      </c>
      <c r="O37" t="e">
        <f t="shared" si="6"/>
        <v>#VALUE!</v>
      </c>
      <c r="P37" t="str">
        <f t="shared" si="7"/>
        <v>amelin-Бетис</v>
      </c>
    </row>
    <row r="38" spans="2:16" ht="12.75" hidden="1">
      <c r="B38" t="s">
        <v>80</v>
      </c>
      <c r="C38">
        <v>8</v>
      </c>
      <c r="D38">
        <v>13</v>
      </c>
      <c r="E38">
        <v>13</v>
      </c>
      <c r="F38">
        <v>25</v>
      </c>
      <c r="G38">
        <v>32</v>
      </c>
      <c r="H38">
        <f>COUNTIF($O$21:$O$40,"&gt;"&amp;O38)+COUNTIF($O$21:$O38,"="&amp;O38)</f>
        <v>38</v>
      </c>
      <c r="I38">
        <f t="shared" si="0"/>
        <v>8</v>
      </c>
      <c r="J38">
        <f t="shared" si="1"/>
        <v>13</v>
      </c>
      <c r="K38">
        <f t="shared" si="2"/>
        <v>13</v>
      </c>
      <c r="L38" t="e">
        <f t="shared" si="3"/>
        <v>#VALUE!</v>
      </c>
      <c r="M38" t="e">
        <f t="shared" si="4"/>
        <v>#VALUE!</v>
      </c>
      <c r="N38">
        <f t="shared" si="5"/>
        <v>37</v>
      </c>
      <c r="O38" t="e">
        <f t="shared" si="6"/>
        <v>#VALUE!</v>
      </c>
      <c r="P38" t="str">
        <f t="shared" si="7"/>
        <v>aks-Реал_Сосьедад</v>
      </c>
    </row>
    <row r="39" spans="2:16" ht="12.75" hidden="1">
      <c r="B39" t="s">
        <v>79</v>
      </c>
      <c r="C39">
        <v>8</v>
      </c>
      <c r="D39">
        <v>13</v>
      </c>
      <c r="E39">
        <v>13</v>
      </c>
      <c r="F39">
        <v>24</v>
      </c>
      <c r="G39">
        <v>34</v>
      </c>
      <c r="H39">
        <f>COUNTIF($O$21:$O$40,"&gt;"&amp;O39)+COUNTIF($O$21:$O39,"="&amp;O39)</f>
        <v>39</v>
      </c>
      <c r="I39">
        <f t="shared" si="0"/>
        <v>8</v>
      </c>
      <c r="J39">
        <f t="shared" si="1"/>
        <v>13</v>
      </c>
      <c r="K39">
        <f t="shared" si="2"/>
        <v>13</v>
      </c>
      <c r="L39" t="e">
        <f t="shared" si="3"/>
        <v>#VALUE!</v>
      </c>
      <c r="M39" t="e">
        <f t="shared" si="4"/>
        <v>#VALUE!</v>
      </c>
      <c r="N39">
        <f t="shared" si="5"/>
        <v>37</v>
      </c>
      <c r="O39" t="e">
        <f t="shared" si="6"/>
        <v>#VALUE!</v>
      </c>
      <c r="P39" t="str">
        <f t="shared" si="7"/>
        <v>mukh-Мальорка</v>
      </c>
    </row>
    <row r="40" spans="2:16" ht="13.5" hidden="1" thickBot="1">
      <c r="B40" t="s">
        <v>63</v>
      </c>
      <c r="C40">
        <v>7</v>
      </c>
      <c r="D40">
        <v>9</v>
      </c>
      <c r="E40">
        <v>18</v>
      </c>
      <c r="F40">
        <v>30</v>
      </c>
      <c r="G40">
        <v>54</v>
      </c>
      <c r="H40">
        <f>COUNTIF($O$21:$O$40,"&gt;"&amp;O40)+COUNTIF($O$21:$O40,"="&amp;O40)</f>
        <v>40</v>
      </c>
      <c r="I40">
        <f t="shared" si="0"/>
        <v>7</v>
      </c>
      <c r="J40">
        <f t="shared" si="1"/>
        <v>9</v>
      </c>
      <c r="K40">
        <f t="shared" si="2"/>
        <v>18</v>
      </c>
      <c r="L40" t="e">
        <f t="shared" si="3"/>
        <v>#VALUE!</v>
      </c>
      <c r="M40" t="e">
        <f t="shared" si="4"/>
        <v>#VALUE!</v>
      </c>
      <c r="N40">
        <f t="shared" si="5"/>
        <v>30</v>
      </c>
      <c r="O40" t="e">
        <f t="shared" si="6"/>
        <v>#VALUE!</v>
      </c>
      <c r="P40" t="str">
        <f t="shared" si="7"/>
        <v>alexivan-Осасуна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6" t="s">
        <v>108</v>
      </c>
      <c r="G41" s="107"/>
      <c r="H41" s="108"/>
      <c r="I41" s="51" t="s">
        <v>109</v>
      </c>
      <c r="J41" s="52" t="s">
        <v>110</v>
      </c>
    </row>
    <row r="42" spans="1:10" ht="12.75">
      <c r="A42" s="53">
        <v>1</v>
      </c>
      <c r="B42" s="54" t="e">
        <f>VLOOKUP($A42,$H$21:$P$40,9,0)</f>
        <v>#N/A</v>
      </c>
      <c r="C42" s="55" t="e">
        <f>VLOOKUP($A42,$H$21:$P$40,2,0)</f>
        <v>#N/A</v>
      </c>
      <c r="D42" s="55" t="e">
        <f>VLOOKUP($A42,$H$21:$P$40,3,0)</f>
        <v>#N/A</v>
      </c>
      <c r="E42" s="55" t="e">
        <f>VLOOKUP($A42,$H$21:$P$40,4,0)</f>
        <v>#N/A</v>
      </c>
      <c r="F42" s="56" t="e">
        <f>VLOOKUP($A42,$H$21:$P$40,5,0)</f>
        <v>#N/A</v>
      </c>
      <c r="G42" s="57" t="s">
        <v>22</v>
      </c>
      <c r="H42" s="58" t="e">
        <f>VLOOKUP($A42,$H$21:$P$40,6,0)</f>
        <v>#N/A</v>
      </c>
      <c r="I42" s="55" t="e">
        <f>F42-H42</f>
        <v>#N/A</v>
      </c>
      <c r="J42" s="59" t="e">
        <f>VLOOKUP($A42,$H$21:$P$40,7,0)</f>
        <v>#N/A</v>
      </c>
    </row>
    <row r="43" spans="1:10" ht="12.75">
      <c r="A43" s="60">
        <v>2</v>
      </c>
      <c r="B43" s="61" t="e">
        <f aca="true" t="shared" si="8" ref="B43:B61">VLOOKUP($A43,$H$21:$P$40,9,0)</f>
        <v>#N/A</v>
      </c>
      <c r="C43" s="62" t="e">
        <f aca="true" t="shared" si="9" ref="C43:C61">VLOOKUP($A43,$H$21:$P$40,2,0)</f>
        <v>#N/A</v>
      </c>
      <c r="D43" s="62" t="e">
        <f aca="true" t="shared" si="10" ref="D43:D61">VLOOKUP($A43,$H$21:$P$40,3,0)</f>
        <v>#N/A</v>
      </c>
      <c r="E43" s="62" t="e">
        <f aca="true" t="shared" si="11" ref="E43:E61">VLOOKUP($A43,$H$21:$P$40,4,0)</f>
        <v>#N/A</v>
      </c>
      <c r="F43" s="63" t="e">
        <f aca="true" t="shared" si="12" ref="F43:F61">VLOOKUP($A43,$H$21:$P$40,5,0)</f>
        <v>#N/A</v>
      </c>
      <c r="G43" s="64" t="s">
        <v>22</v>
      </c>
      <c r="H43" s="65" t="e">
        <f aca="true" t="shared" si="13" ref="H43:H61">VLOOKUP($A43,$H$21:$P$40,6,0)</f>
        <v>#N/A</v>
      </c>
      <c r="I43" s="62" t="e">
        <f aca="true" t="shared" si="14" ref="I43:I61">F43-H43</f>
        <v>#N/A</v>
      </c>
      <c r="J43" s="66" t="e">
        <f aca="true" t="shared" si="15" ref="J43:J61">VLOOKUP($A43,$H$21:$P$40,7,0)</f>
        <v>#N/A</v>
      </c>
    </row>
    <row r="44" spans="1:10" ht="12.75">
      <c r="A44" s="60">
        <v>3</v>
      </c>
      <c r="B44" s="61" t="e">
        <f t="shared" si="8"/>
        <v>#N/A</v>
      </c>
      <c r="C44" s="62" t="e">
        <f t="shared" si="9"/>
        <v>#N/A</v>
      </c>
      <c r="D44" s="62" t="e">
        <f t="shared" si="10"/>
        <v>#N/A</v>
      </c>
      <c r="E44" s="62" t="e">
        <f t="shared" si="11"/>
        <v>#N/A</v>
      </c>
      <c r="F44" s="63" t="e">
        <f t="shared" si="12"/>
        <v>#N/A</v>
      </c>
      <c r="G44" s="64" t="s">
        <v>22</v>
      </c>
      <c r="H44" s="65" t="e">
        <f t="shared" si="13"/>
        <v>#N/A</v>
      </c>
      <c r="I44" s="62" t="e">
        <f t="shared" si="14"/>
        <v>#N/A</v>
      </c>
      <c r="J44" s="66" t="e">
        <f t="shared" si="15"/>
        <v>#N/A</v>
      </c>
    </row>
    <row r="45" spans="1:10" ht="12.75">
      <c r="A45" s="67">
        <v>4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5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6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7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8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9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10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11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12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13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14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15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2.75">
      <c r="A57" s="67">
        <v>16</v>
      </c>
      <c r="B57" s="68" t="e">
        <f t="shared" si="8"/>
        <v>#N/A</v>
      </c>
      <c r="C57" s="69" t="e">
        <f t="shared" si="9"/>
        <v>#N/A</v>
      </c>
      <c r="D57" s="69" t="e">
        <f t="shared" si="10"/>
        <v>#N/A</v>
      </c>
      <c r="E57" s="69" t="e">
        <f t="shared" si="11"/>
        <v>#N/A</v>
      </c>
      <c r="F57" s="70" t="e">
        <f t="shared" si="12"/>
        <v>#N/A</v>
      </c>
      <c r="G57" s="71" t="s">
        <v>22</v>
      </c>
      <c r="H57" s="72" t="e">
        <f t="shared" si="13"/>
        <v>#N/A</v>
      </c>
      <c r="I57" s="69" t="e">
        <f t="shared" si="14"/>
        <v>#N/A</v>
      </c>
      <c r="J57" s="73" t="e">
        <f t="shared" si="15"/>
        <v>#N/A</v>
      </c>
    </row>
    <row r="58" spans="1:10" ht="12.75">
      <c r="A58" s="67">
        <v>17</v>
      </c>
      <c r="B58" s="68" t="e">
        <f t="shared" si="8"/>
        <v>#N/A</v>
      </c>
      <c r="C58" s="69" t="e">
        <f t="shared" si="9"/>
        <v>#N/A</v>
      </c>
      <c r="D58" s="69" t="e">
        <f t="shared" si="10"/>
        <v>#N/A</v>
      </c>
      <c r="E58" s="69" t="e">
        <f t="shared" si="11"/>
        <v>#N/A</v>
      </c>
      <c r="F58" s="70" t="e">
        <f t="shared" si="12"/>
        <v>#N/A</v>
      </c>
      <c r="G58" s="71" t="s">
        <v>22</v>
      </c>
      <c r="H58" s="72" t="e">
        <f t="shared" si="13"/>
        <v>#N/A</v>
      </c>
      <c r="I58" s="69" t="e">
        <f t="shared" si="14"/>
        <v>#N/A</v>
      </c>
      <c r="J58" s="73" t="e">
        <f t="shared" si="15"/>
        <v>#N/A</v>
      </c>
    </row>
    <row r="59" spans="1:10" ht="12.75">
      <c r="A59" s="81">
        <v>18</v>
      </c>
      <c r="B59" s="82" t="e">
        <f t="shared" si="8"/>
        <v>#N/A</v>
      </c>
      <c r="C59" s="83" t="e">
        <f t="shared" si="9"/>
        <v>#N/A</v>
      </c>
      <c r="D59" s="83" t="e">
        <f t="shared" si="10"/>
        <v>#N/A</v>
      </c>
      <c r="E59" s="83" t="e">
        <f t="shared" si="11"/>
        <v>#N/A</v>
      </c>
      <c r="F59" s="84" t="e">
        <f t="shared" si="12"/>
        <v>#N/A</v>
      </c>
      <c r="G59" s="85" t="s">
        <v>22</v>
      </c>
      <c r="H59" s="86" t="e">
        <f t="shared" si="13"/>
        <v>#N/A</v>
      </c>
      <c r="I59" s="83" t="e">
        <f t="shared" si="14"/>
        <v>#N/A</v>
      </c>
      <c r="J59" s="87" t="e">
        <f t="shared" si="15"/>
        <v>#N/A</v>
      </c>
    </row>
    <row r="60" spans="1:10" ht="12.75">
      <c r="A60" s="88">
        <v>19</v>
      </c>
      <c r="B60" s="47" t="e">
        <f t="shared" si="8"/>
        <v>#N/A</v>
      </c>
      <c r="C60" s="48" t="e">
        <f t="shared" si="9"/>
        <v>#N/A</v>
      </c>
      <c r="D60" s="48" t="e">
        <f t="shared" si="10"/>
        <v>#N/A</v>
      </c>
      <c r="E60" s="48" t="e">
        <f t="shared" si="11"/>
        <v>#N/A</v>
      </c>
      <c r="F60" s="84" t="e">
        <f t="shared" si="12"/>
        <v>#N/A</v>
      </c>
      <c r="G60" s="85" t="s">
        <v>22</v>
      </c>
      <c r="H60" s="86" t="e">
        <f t="shared" si="13"/>
        <v>#N/A</v>
      </c>
      <c r="I60" s="48" t="e">
        <f t="shared" si="14"/>
        <v>#N/A</v>
      </c>
      <c r="J60" s="89" t="e">
        <f t="shared" si="15"/>
        <v>#N/A</v>
      </c>
    </row>
    <row r="61" spans="1:10" ht="13.5" thickBot="1">
      <c r="A61" s="74">
        <v>20</v>
      </c>
      <c r="B61" s="75" t="e">
        <f t="shared" si="8"/>
        <v>#N/A</v>
      </c>
      <c r="C61" s="76" t="e">
        <f t="shared" si="9"/>
        <v>#N/A</v>
      </c>
      <c r="D61" s="76" t="e">
        <f t="shared" si="10"/>
        <v>#N/A</v>
      </c>
      <c r="E61" s="76" t="e">
        <f t="shared" si="11"/>
        <v>#N/A</v>
      </c>
      <c r="F61" s="77" t="e">
        <f t="shared" si="12"/>
        <v>#N/A</v>
      </c>
      <c r="G61" s="78" t="s">
        <v>22</v>
      </c>
      <c r="H61" s="79" t="e">
        <f t="shared" si="13"/>
        <v>#N/A</v>
      </c>
      <c r="I61" s="76" t="e">
        <f t="shared" si="14"/>
        <v>#N/A</v>
      </c>
      <c r="J61" s="8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B1:O42"/>
  <sheetViews>
    <sheetView zoomScalePageLayoutView="0" workbookViewId="0" topLeftCell="A1">
      <selection activeCell="C3" sqref="C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4" t="s">
        <v>140</v>
      </c>
      <c r="D3" s="15" t="s">
        <v>130</v>
      </c>
      <c r="E3" s="28" t="s">
        <v>209</v>
      </c>
    </row>
    <row r="4" spans="2:5" ht="13.5" thickBot="1">
      <c r="B4" t="s">
        <v>141</v>
      </c>
      <c r="D4" s="15" t="s">
        <v>125</v>
      </c>
      <c r="E4" s="28" t="s">
        <v>210</v>
      </c>
    </row>
    <row r="5" spans="2:5" ht="14.25" thickBot="1">
      <c r="B5" t="s">
        <v>142</v>
      </c>
      <c r="D5" s="15" t="s">
        <v>128</v>
      </c>
      <c r="E5" s="28" t="s">
        <v>211</v>
      </c>
    </row>
    <row r="6" spans="2:5" ht="14.25" thickBot="1">
      <c r="B6" t="s">
        <v>143</v>
      </c>
      <c r="D6" s="15" t="s">
        <v>132</v>
      </c>
      <c r="E6" s="28" t="s">
        <v>212</v>
      </c>
    </row>
    <row r="7" spans="2:5" ht="14.25" thickBot="1">
      <c r="B7" t="s">
        <v>144</v>
      </c>
      <c r="D7" s="15" t="s">
        <v>126</v>
      </c>
      <c r="E7" s="28" t="s">
        <v>213</v>
      </c>
    </row>
    <row r="8" spans="2:5" ht="14.25" thickBot="1">
      <c r="B8" s="94" t="s">
        <v>145</v>
      </c>
      <c r="D8" s="15" t="s">
        <v>137</v>
      </c>
      <c r="E8" s="28" t="s">
        <v>214</v>
      </c>
    </row>
    <row r="9" spans="2:5" ht="14.25" thickBot="1">
      <c r="B9" s="94" t="s">
        <v>146</v>
      </c>
      <c r="D9" s="15" t="s">
        <v>127</v>
      </c>
      <c r="E9" s="28" t="s">
        <v>215</v>
      </c>
    </row>
    <row r="10" spans="2:5" ht="14.25" thickBot="1">
      <c r="B10" s="94" t="s">
        <v>147</v>
      </c>
      <c r="D10" s="15" t="s">
        <v>136</v>
      </c>
      <c r="E10" s="28" t="s">
        <v>216</v>
      </c>
    </row>
    <row r="11" spans="2:5" ht="14.25" thickBot="1">
      <c r="B11"/>
      <c r="D11" s="15" t="s">
        <v>129</v>
      </c>
      <c r="E11" s="28" t="s">
        <v>217</v>
      </c>
    </row>
    <row r="12" spans="2:5" ht="14.25" thickBot="1">
      <c r="B12"/>
      <c r="D12" s="15" t="s">
        <v>124</v>
      </c>
      <c r="E12" s="28" t="s">
        <v>218</v>
      </c>
    </row>
    <row r="13" spans="2:5" ht="14.25" thickBot="1">
      <c r="B13" s="7"/>
      <c r="D13" s="15" t="s">
        <v>131</v>
      </c>
      <c r="E13" s="28" t="s">
        <v>219</v>
      </c>
    </row>
    <row r="14" spans="4:5" ht="14.25" thickBot="1">
      <c r="D14" s="15" t="s">
        <v>135</v>
      </c>
      <c r="E14" s="28" t="s">
        <v>220</v>
      </c>
    </row>
    <row r="15" spans="4:5" ht="14.25" thickBot="1">
      <c r="D15" s="15" t="s">
        <v>133</v>
      </c>
      <c r="E15" s="28" t="s">
        <v>221</v>
      </c>
    </row>
    <row r="16" spans="2:5" ht="14.25" thickBot="1">
      <c r="B16" s="15"/>
      <c r="D16" s="15" t="s">
        <v>134</v>
      </c>
      <c r="E16" s="28" t="s">
        <v>222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95"/>
    </row>
    <row r="19" spans="2:6" ht="13.5">
      <c r="B19" s="15"/>
      <c r="C19" s="8"/>
      <c r="D19" s="15"/>
      <c r="E19" s="96"/>
      <c r="F19" s="8"/>
    </row>
    <row r="20" spans="2:6" ht="14.25" thickBot="1">
      <c r="B20" s="15"/>
      <c r="C20" s="8"/>
      <c r="D20" s="15"/>
      <c r="E20" s="97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C19" sqref="C19:H19"/>
      <selection pane="topRight" activeCell="C19" sqref="C19:H19"/>
      <selection pane="bottomLeft" activeCell="C19" sqref="C19:H19"/>
      <selection pane="bottomRight" activeCell="K23" sqref="K23"/>
    </sheetView>
  </sheetViews>
  <sheetFormatPr defaultColWidth="10.375" defaultRowHeight="12.75"/>
  <cols>
    <col min="1" max="1" width="10.75390625" style="0" customWidth="1"/>
    <col min="2" max="2" width="27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14" thickBot="1" thickTop="1">
      <c r="C2" s="98" t="s">
        <v>178</v>
      </c>
      <c r="D2" s="113" t="s">
        <v>179</v>
      </c>
      <c r="E2" s="99" t="s">
        <v>180</v>
      </c>
      <c r="F2" s="99" t="s">
        <v>181</v>
      </c>
      <c r="G2" s="99" t="s">
        <v>182</v>
      </c>
      <c r="H2" s="99" t="s">
        <v>183</v>
      </c>
      <c r="I2" s="99" t="s">
        <v>184</v>
      </c>
      <c r="J2" s="113" t="s">
        <v>185</v>
      </c>
      <c r="K2" s="99" t="s">
        <v>186</v>
      </c>
      <c r="L2" s="100" t="s">
        <v>187</v>
      </c>
    </row>
    <row r="3" spans="2:13" ht="15" customHeight="1" thickTop="1">
      <c r="B3" s="32" t="s">
        <v>97</v>
      </c>
      <c r="C3" s="17">
        <v>1</v>
      </c>
      <c r="D3" s="24">
        <v>12</v>
      </c>
      <c r="E3" s="19">
        <v>1</v>
      </c>
      <c r="F3" s="19">
        <v>1</v>
      </c>
      <c r="G3" s="19">
        <v>1</v>
      </c>
      <c r="H3" s="24">
        <v>2</v>
      </c>
      <c r="I3" s="24">
        <v>10</v>
      </c>
      <c r="J3" s="24">
        <v>2</v>
      </c>
      <c r="K3" s="19">
        <v>1</v>
      </c>
      <c r="L3" s="21">
        <v>1</v>
      </c>
      <c r="M3" s="101" t="s">
        <v>313</v>
      </c>
    </row>
    <row r="4" spans="2:13" ht="15" customHeight="1" thickBot="1">
      <c r="B4" s="31" t="s">
        <v>86</v>
      </c>
      <c r="C4" s="36">
        <v>1</v>
      </c>
      <c r="D4" s="38">
        <v>20</v>
      </c>
      <c r="E4" s="41">
        <v>1</v>
      </c>
      <c r="F4" s="41">
        <v>1</v>
      </c>
      <c r="G4" s="41">
        <v>1</v>
      </c>
      <c r="H4" s="38">
        <v>0</v>
      </c>
      <c r="I4" s="38">
        <v>2</v>
      </c>
      <c r="J4" s="116">
        <v>1</v>
      </c>
      <c r="K4" s="41">
        <v>1</v>
      </c>
      <c r="L4" s="42">
        <v>1</v>
      </c>
      <c r="M4" s="103"/>
    </row>
    <row r="5" spans="2:13" ht="15" customHeight="1" thickTop="1">
      <c r="B5" s="33" t="s">
        <v>85</v>
      </c>
      <c r="C5" s="18">
        <v>1</v>
      </c>
      <c r="D5" s="25">
        <v>20</v>
      </c>
      <c r="E5" s="20">
        <v>1</v>
      </c>
      <c r="F5" s="25">
        <v>0</v>
      </c>
      <c r="G5" s="20">
        <v>1</v>
      </c>
      <c r="H5" s="25">
        <v>12</v>
      </c>
      <c r="I5" s="25">
        <v>0</v>
      </c>
      <c r="J5" s="20">
        <v>1</v>
      </c>
      <c r="K5" s="20">
        <v>1</v>
      </c>
      <c r="L5" s="43">
        <v>1</v>
      </c>
      <c r="M5" s="104" t="s">
        <v>311</v>
      </c>
    </row>
    <row r="6" spans="2:13" ht="15" customHeight="1" thickBot="1">
      <c r="B6" s="34" t="s">
        <v>96</v>
      </c>
      <c r="C6" s="37">
        <v>1</v>
      </c>
      <c r="D6" s="39">
        <v>12</v>
      </c>
      <c r="E6" s="40">
        <v>1</v>
      </c>
      <c r="F6" s="39">
        <v>1</v>
      </c>
      <c r="G6" s="40">
        <v>1</v>
      </c>
      <c r="H6" s="39">
        <v>1</v>
      </c>
      <c r="I6" s="39">
        <v>1</v>
      </c>
      <c r="J6" s="40">
        <v>1</v>
      </c>
      <c r="K6" s="40">
        <v>1</v>
      </c>
      <c r="L6" s="44">
        <v>1</v>
      </c>
      <c r="M6" s="105"/>
    </row>
    <row r="7" spans="2:13" ht="15" customHeight="1" thickTop="1">
      <c r="B7" s="32" t="s">
        <v>95</v>
      </c>
      <c r="C7" s="17">
        <v>1</v>
      </c>
      <c r="D7" s="24">
        <v>10</v>
      </c>
      <c r="E7" s="19">
        <v>1</v>
      </c>
      <c r="F7" s="19">
        <v>1</v>
      </c>
      <c r="G7" s="19">
        <v>1</v>
      </c>
      <c r="H7" s="19">
        <v>1</v>
      </c>
      <c r="I7" s="19">
        <v>10</v>
      </c>
      <c r="J7" s="19">
        <v>1</v>
      </c>
      <c r="K7" s="19">
        <v>1</v>
      </c>
      <c r="L7" s="21">
        <v>1</v>
      </c>
      <c r="M7" s="101" t="s">
        <v>311</v>
      </c>
    </row>
    <row r="8" spans="2:13" ht="15" customHeight="1" thickBot="1">
      <c r="B8" s="31" t="s">
        <v>92</v>
      </c>
      <c r="C8" s="36">
        <v>1</v>
      </c>
      <c r="D8" s="38">
        <v>1</v>
      </c>
      <c r="E8" s="41">
        <v>1</v>
      </c>
      <c r="F8" s="41">
        <v>1</v>
      </c>
      <c r="G8" s="41">
        <v>1</v>
      </c>
      <c r="H8" s="41">
        <v>1</v>
      </c>
      <c r="I8" s="41">
        <v>10</v>
      </c>
      <c r="J8" s="41">
        <v>1</v>
      </c>
      <c r="K8" s="41">
        <v>1</v>
      </c>
      <c r="L8" s="42">
        <v>1</v>
      </c>
      <c r="M8" s="103"/>
    </row>
    <row r="9" spans="2:13" ht="15" customHeight="1" thickTop="1">
      <c r="B9" s="33" t="s">
        <v>90</v>
      </c>
      <c r="C9" s="18">
        <v>1</v>
      </c>
      <c r="D9" s="115">
        <v>20</v>
      </c>
      <c r="E9" s="20">
        <v>0</v>
      </c>
      <c r="F9" s="20">
        <v>1</v>
      </c>
      <c r="G9" s="20">
        <v>1</v>
      </c>
      <c r="H9" s="25">
        <v>2</v>
      </c>
      <c r="I9" s="25">
        <v>12</v>
      </c>
      <c r="J9" s="25">
        <v>0</v>
      </c>
      <c r="K9" s="20">
        <v>1</v>
      </c>
      <c r="L9" s="43">
        <v>1</v>
      </c>
      <c r="M9" s="104" t="s">
        <v>314</v>
      </c>
    </row>
    <row r="10" spans="2:13" ht="15" customHeight="1" thickBot="1">
      <c r="B10" s="34" t="s">
        <v>89</v>
      </c>
      <c r="C10" s="37">
        <v>1</v>
      </c>
      <c r="D10" s="39">
        <v>0</v>
      </c>
      <c r="E10" s="40">
        <v>0</v>
      </c>
      <c r="F10" s="40">
        <v>1</v>
      </c>
      <c r="G10" s="40">
        <v>1</v>
      </c>
      <c r="H10" s="39">
        <v>20</v>
      </c>
      <c r="I10" s="39">
        <v>1</v>
      </c>
      <c r="J10" s="116">
        <v>1</v>
      </c>
      <c r="K10" s="40">
        <v>1</v>
      </c>
      <c r="L10" s="44">
        <v>1</v>
      </c>
      <c r="M10" s="105"/>
    </row>
    <row r="11" spans="2:13" ht="15" customHeight="1" thickTop="1">
      <c r="B11" s="32" t="s">
        <v>87</v>
      </c>
      <c r="C11" s="17">
        <v>1</v>
      </c>
      <c r="D11" s="19">
        <v>20</v>
      </c>
      <c r="E11" s="24">
        <v>20</v>
      </c>
      <c r="F11" s="24">
        <v>1</v>
      </c>
      <c r="G11" s="19">
        <v>1</v>
      </c>
      <c r="H11" s="19">
        <v>2</v>
      </c>
      <c r="I11" s="24">
        <v>2</v>
      </c>
      <c r="J11" s="24">
        <v>0</v>
      </c>
      <c r="K11" s="19">
        <v>1</v>
      </c>
      <c r="L11" s="21">
        <v>1</v>
      </c>
      <c r="M11" s="101" t="s">
        <v>311</v>
      </c>
    </row>
    <row r="12" spans="2:13" ht="15" customHeight="1" thickBot="1">
      <c r="B12" s="31" t="s">
        <v>83</v>
      </c>
      <c r="C12" s="36">
        <v>1</v>
      </c>
      <c r="D12" s="41">
        <v>20</v>
      </c>
      <c r="E12" s="38">
        <v>0</v>
      </c>
      <c r="F12" s="38">
        <v>0</v>
      </c>
      <c r="G12" s="41">
        <v>1</v>
      </c>
      <c r="H12" s="41">
        <v>2</v>
      </c>
      <c r="I12" s="38">
        <v>0</v>
      </c>
      <c r="J12" s="38">
        <v>2</v>
      </c>
      <c r="K12" s="41">
        <v>1</v>
      </c>
      <c r="L12" s="42">
        <v>1</v>
      </c>
      <c r="M12" s="103"/>
    </row>
    <row r="13" spans="2:13" ht="15" customHeight="1" thickTop="1">
      <c r="B13" s="33" t="s">
        <v>99</v>
      </c>
      <c r="C13" s="22">
        <v>10</v>
      </c>
      <c r="D13" s="25">
        <v>1</v>
      </c>
      <c r="E13" s="25">
        <v>0</v>
      </c>
      <c r="F13" s="20">
        <v>1</v>
      </c>
      <c r="G13" s="20">
        <v>1</v>
      </c>
      <c r="H13" s="20">
        <v>2</v>
      </c>
      <c r="I13" s="25">
        <v>10</v>
      </c>
      <c r="J13" s="20">
        <v>1</v>
      </c>
      <c r="K13" s="20">
        <v>1</v>
      </c>
      <c r="L13" s="43">
        <v>1</v>
      </c>
      <c r="M13" s="104" t="s">
        <v>311</v>
      </c>
    </row>
    <row r="14" spans="2:13" ht="15" customHeight="1" thickBot="1">
      <c r="B14" s="34" t="s">
        <v>93</v>
      </c>
      <c r="C14" s="92">
        <v>1</v>
      </c>
      <c r="D14" s="39">
        <v>10</v>
      </c>
      <c r="E14" s="39">
        <v>1</v>
      </c>
      <c r="F14" s="40">
        <v>1</v>
      </c>
      <c r="G14" s="40">
        <v>1</v>
      </c>
      <c r="H14" s="40">
        <v>2</v>
      </c>
      <c r="I14" s="39">
        <v>1</v>
      </c>
      <c r="J14" s="40">
        <v>1</v>
      </c>
      <c r="K14" s="40">
        <v>1</v>
      </c>
      <c r="L14" s="44">
        <v>1</v>
      </c>
      <c r="M14" s="105"/>
    </row>
    <row r="15" spans="2:13" ht="15" customHeight="1" thickTop="1">
      <c r="B15" s="32" t="s">
        <v>102</v>
      </c>
      <c r="C15" s="17">
        <v>1</v>
      </c>
      <c r="D15" s="24">
        <v>1</v>
      </c>
      <c r="E15" s="24">
        <v>1</v>
      </c>
      <c r="F15" s="19">
        <v>1</v>
      </c>
      <c r="G15" s="24">
        <v>1</v>
      </c>
      <c r="H15" s="19">
        <v>2</v>
      </c>
      <c r="I15" s="24">
        <v>10</v>
      </c>
      <c r="J15" s="115">
        <v>1</v>
      </c>
      <c r="K15" s="24">
        <v>10</v>
      </c>
      <c r="L15" s="21">
        <v>1</v>
      </c>
      <c r="M15" s="101" t="s">
        <v>314</v>
      </c>
    </row>
    <row r="16" spans="2:13" ht="15" customHeight="1" thickBot="1">
      <c r="B16" s="31" t="s">
        <v>88</v>
      </c>
      <c r="C16" s="36">
        <v>1</v>
      </c>
      <c r="D16" s="116">
        <v>20</v>
      </c>
      <c r="E16" s="38">
        <v>2</v>
      </c>
      <c r="F16" s="41">
        <v>1</v>
      </c>
      <c r="G16" s="38">
        <v>0</v>
      </c>
      <c r="H16" s="41">
        <v>2</v>
      </c>
      <c r="I16" s="38">
        <v>0</v>
      </c>
      <c r="J16" s="38">
        <v>2</v>
      </c>
      <c r="K16" s="38">
        <v>1</v>
      </c>
      <c r="L16" s="42">
        <v>1</v>
      </c>
      <c r="M16" s="103"/>
    </row>
    <row r="17" spans="2:13" ht="15" customHeight="1" thickTop="1">
      <c r="B17" s="33" t="s">
        <v>100</v>
      </c>
      <c r="C17" s="18"/>
      <c r="D17" s="25"/>
      <c r="E17" s="20"/>
      <c r="F17" s="25"/>
      <c r="G17" s="25"/>
      <c r="H17" s="25"/>
      <c r="I17" s="20"/>
      <c r="J17" s="25"/>
      <c r="K17" s="25"/>
      <c r="L17" s="26"/>
      <c r="M17" s="104" t="s">
        <v>313</v>
      </c>
    </row>
    <row r="18" spans="2:13" ht="15" customHeight="1" thickBot="1">
      <c r="B18" s="34" t="s">
        <v>84</v>
      </c>
      <c r="C18" s="37">
        <v>0</v>
      </c>
      <c r="D18" s="116">
        <v>20</v>
      </c>
      <c r="E18" s="40">
        <v>0</v>
      </c>
      <c r="F18" s="39">
        <v>1</v>
      </c>
      <c r="G18" s="39">
        <v>1</v>
      </c>
      <c r="H18" s="39">
        <v>2</v>
      </c>
      <c r="I18" s="40">
        <v>0</v>
      </c>
      <c r="J18" s="39">
        <v>2</v>
      </c>
      <c r="K18" s="39">
        <v>1</v>
      </c>
      <c r="L18" s="45">
        <v>1</v>
      </c>
      <c r="M18" s="105"/>
    </row>
    <row r="19" spans="2:13" ht="15" customHeight="1" thickTop="1">
      <c r="B19" s="32" t="s">
        <v>94</v>
      </c>
      <c r="C19" s="23">
        <v>0</v>
      </c>
      <c r="D19" s="115">
        <v>12</v>
      </c>
      <c r="E19" s="24">
        <v>12</v>
      </c>
      <c r="F19" s="19">
        <v>1</v>
      </c>
      <c r="G19" s="19">
        <v>1</v>
      </c>
      <c r="H19" s="24">
        <v>2</v>
      </c>
      <c r="I19" s="19">
        <v>1</v>
      </c>
      <c r="J19" s="19">
        <v>1</v>
      </c>
      <c r="K19" s="19">
        <v>1</v>
      </c>
      <c r="L19" s="21">
        <v>1</v>
      </c>
      <c r="M19" s="101" t="s">
        <v>312</v>
      </c>
    </row>
    <row r="20" spans="2:13" ht="15" customHeight="1" thickBot="1">
      <c r="B20" s="31" t="s">
        <v>98</v>
      </c>
      <c r="C20" s="91">
        <v>1</v>
      </c>
      <c r="D20" s="38">
        <v>1</v>
      </c>
      <c r="E20" s="38">
        <v>1</v>
      </c>
      <c r="F20" s="41">
        <v>1</v>
      </c>
      <c r="G20" s="41">
        <v>1</v>
      </c>
      <c r="H20" s="38">
        <v>12</v>
      </c>
      <c r="I20" s="41">
        <v>1</v>
      </c>
      <c r="J20" s="41">
        <v>1</v>
      </c>
      <c r="K20" s="41">
        <v>1</v>
      </c>
      <c r="L20" s="42">
        <v>1</v>
      </c>
      <c r="M20" s="103"/>
    </row>
    <row r="21" spans="2:13" ht="15" customHeight="1" thickTop="1">
      <c r="B21" s="33" t="s">
        <v>101</v>
      </c>
      <c r="C21" s="22">
        <v>1</v>
      </c>
      <c r="D21" s="20">
        <v>0</v>
      </c>
      <c r="E21" s="25">
        <v>10</v>
      </c>
      <c r="F21" s="20">
        <v>1</v>
      </c>
      <c r="G21" s="20">
        <v>1</v>
      </c>
      <c r="H21" s="20">
        <v>2</v>
      </c>
      <c r="I21" s="25">
        <v>1</v>
      </c>
      <c r="J21" s="115">
        <v>10</v>
      </c>
      <c r="K21" s="20">
        <v>1</v>
      </c>
      <c r="L21" s="43">
        <v>1</v>
      </c>
      <c r="M21" s="104" t="s">
        <v>312</v>
      </c>
    </row>
    <row r="22" spans="2:13" ht="15" customHeight="1" thickBot="1">
      <c r="B22" s="90" t="s">
        <v>91</v>
      </c>
      <c r="C22" s="92">
        <v>2</v>
      </c>
      <c r="D22" s="40">
        <v>0</v>
      </c>
      <c r="E22" s="39">
        <v>2</v>
      </c>
      <c r="F22" s="40">
        <v>1</v>
      </c>
      <c r="G22" s="40">
        <v>1</v>
      </c>
      <c r="H22" s="40">
        <v>2</v>
      </c>
      <c r="I22" s="39">
        <v>10</v>
      </c>
      <c r="J22" s="39">
        <v>2</v>
      </c>
      <c r="K22" s="40">
        <v>1</v>
      </c>
      <c r="L22" s="44">
        <v>1</v>
      </c>
      <c r="M22" s="109"/>
    </row>
    <row r="23" spans="3:12" ht="19.5" customHeight="1" thickBot="1" thickTop="1">
      <c r="C23" s="10"/>
      <c r="D23" s="16">
        <v>2</v>
      </c>
      <c r="E23" s="16"/>
      <c r="F23" s="16"/>
      <c r="G23" s="16"/>
      <c r="H23" s="16"/>
      <c r="I23" s="16"/>
      <c r="J23" s="16">
        <v>1</v>
      </c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7"/>
  <dimension ref="A1:P61"/>
  <sheetViews>
    <sheetView tabSelected="1" zoomScalePageLayoutView="0" workbookViewId="0" topLeftCell="A41">
      <selection activeCell="F65" sqref="F65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МатчиФра!B3</f>
        <v>Батькович-Валансьенн</v>
      </c>
      <c r="C1" t="str">
        <f>LEFT(МатчиФра!M3,1)</f>
        <v>0</v>
      </c>
      <c r="D1">
        <f>IF(C1="",0,IF(C1&gt;C2,1,0))</f>
        <v>0</v>
      </c>
      <c r="E1">
        <f>IF(C1="",0,IF(C1=C2,1,0))</f>
        <v>0</v>
      </c>
      <c r="F1">
        <f>IF(C1="",0,IF(C1&lt;C2,1,0))</f>
        <v>1</v>
      </c>
      <c r="G1" t="str">
        <f>C1</f>
        <v>0</v>
      </c>
      <c r="H1" t="str">
        <f>C2</f>
        <v>1</v>
      </c>
    </row>
    <row r="2" spans="2:8" ht="12.75" hidden="1">
      <c r="B2" t="str">
        <f>МатчиФра!B4</f>
        <v>ehduard-shevcov-Ницца</v>
      </c>
      <c r="C2" t="str">
        <f>RIGHT(МатчиФра!M3,1)</f>
        <v>1</v>
      </c>
      <c r="D2">
        <f>F1</f>
        <v>1</v>
      </c>
      <c r="E2">
        <f>E1</f>
        <v>0</v>
      </c>
      <c r="F2">
        <f>D1</f>
        <v>0</v>
      </c>
      <c r="G2" t="str">
        <f>H1</f>
        <v>1</v>
      </c>
      <c r="H2" t="str">
        <f>G1</f>
        <v>0</v>
      </c>
    </row>
    <row r="3" spans="2:8" ht="12.75" hidden="1">
      <c r="B3" t="str">
        <f>МатчиФра!B5</f>
        <v>кипер46-Тулуза</v>
      </c>
      <c r="C3" t="str">
        <f>LEFT(МатчиФра!M5,1)</f>
        <v>0</v>
      </c>
      <c r="D3">
        <f>IF(C3="",0,IF(C3&gt;C4,1,0))</f>
        <v>0</v>
      </c>
      <c r="E3">
        <f>IF(C3="",0,IF(C3=C4,1,0))</f>
        <v>1</v>
      </c>
      <c r="F3">
        <f>IF(C3="",0,IF(C3&lt;C4,1,0))</f>
        <v>0</v>
      </c>
      <c r="G3" t="str">
        <f>C3</f>
        <v>0</v>
      </c>
      <c r="H3" t="str">
        <f>C4</f>
        <v>0</v>
      </c>
    </row>
    <row r="4" spans="2:8" ht="12.75" hidden="1">
      <c r="B4" t="str">
        <f>МатчиФра!B6</f>
        <v>FanLoko-Монпелье</v>
      </c>
      <c r="C4" t="str">
        <f>RIGHT(МатчиФра!M5,1)</f>
        <v>0</v>
      </c>
      <c r="D4">
        <f>F3</f>
        <v>0</v>
      </c>
      <c r="E4">
        <f>E3</f>
        <v>1</v>
      </c>
      <c r="F4">
        <f>D3</f>
        <v>0</v>
      </c>
      <c r="G4" t="str">
        <f>H3</f>
        <v>0</v>
      </c>
      <c r="H4" t="str">
        <f>G3</f>
        <v>0</v>
      </c>
    </row>
    <row r="5" spans="2:8" ht="12.75" hidden="1">
      <c r="B5" t="str">
        <f>МатчиФра!B7</f>
        <v>AlekseyShalaev-Сошо</v>
      </c>
      <c r="C5" t="str">
        <f>LEFT(МатчиФра!M7,1)</f>
        <v>0</v>
      </c>
      <c r="D5">
        <f>IF(C5="",0,IF(C5&gt;C6,1,0))</f>
        <v>0</v>
      </c>
      <c r="E5">
        <f>IF(C5="",0,IF(C5=C6,1,0))</f>
        <v>1</v>
      </c>
      <c r="F5">
        <f>IF(C5="",0,IF(C5&lt;C6,1,0))</f>
        <v>0</v>
      </c>
      <c r="G5" t="str">
        <f>C5</f>
        <v>0</v>
      </c>
      <c r="H5" t="str">
        <f>C6</f>
        <v>0</v>
      </c>
    </row>
    <row r="6" spans="2:8" ht="12.75" hidden="1">
      <c r="B6" t="str">
        <f>МатчиФра!B8</f>
        <v>Марафон-Бордо</v>
      </c>
      <c r="C6" t="str">
        <f>RIGHT(МатчиФра!M7,1)</f>
        <v>0</v>
      </c>
      <c r="D6">
        <f>F5</f>
        <v>0</v>
      </c>
      <c r="E6">
        <f>E5</f>
        <v>1</v>
      </c>
      <c r="F6">
        <f>D5</f>
        <v>0</v>
      </c>
      <c r="G6" t="str">
        <f>H5</f>
        <v>0</v>
      </c>
      <c r="H6" t="str">
        <f>G5</f>
        <v>0</v>
      </c>
    </row>
    <row r="7" spans="2:8" ht="12.75" hidden="1">
      <c r="B7" t="str">
        <f>МатчиФра!B9</f>
        <v>dkdens-Осер</v>
      </c>
      <c r="C7" t="str">
        <f>LEFT(МатчиФра!M9,1)</f>
        <v>1</v>
      </c>
      <c r="D7">
        <f>IF(C7="",0,IF(C7&gt;C8,1,0))</f>
        <v>0</v>
      </c>
      <c r="E7">
        <f>IF(C7="",0,IF(C7=C8,1,0))</f>
        <v>1</v>
      </c>
      <c r="F7">
        <f>IF(C7="",0,IF(C7&lt;C8,1,0))</f>
        <v>0</v>
      </c>
      <c r="G7" t="str">
        <f>C7</f>
        <v>1</v>
      </c>
      <c r="H7" t="str">
        <f>C8</f>
        <v>1</v>
      </c>
    </row>
    <row r="8" spans="2:8" ht="12.75" hidden="1">
      <c r="B8" t="str">
        <f>МатчиФра!B10</f>
        <v>amelin-Брест</v>
      </c>
      <c r="C8" t="str">
        <f>RIGHT(МатчиФра!M9,1)</f>
        <v>1</v>
      </c>
      <c r="D8">
        <f>F7</f>
        <v>0</v>
      </c>
      <c r="E8">
        <f>E7</f>
        <v>1</v>
      </c>
      <c r="F8">
        <f>D7</f>
        <v>0</v>
      </c>
      <c r="G8" t="str">
        <f>H7</f>
        <v>1</v>
      </c>
      <c r="H8" t="str">
        <f>G7</f>
        <v>1</v>
      </c>
    </row>
    <row r="9" spans="2:8" ht="12.75" hidden="1">
      <c r="B9" t="str">
        <f>МатчиФра!B11</f>
        <v>Orik-Ренн</v>
      </c>
      <c r="C9" t="str">
        <f>LEFT(МатчиФра!M11,1)</f>
        <v>0</v>
      </c>
      <c r="D9">
        <f>IF(C9="",0,IF(C9&gt;C10,1,0))</f>
        <v>0</v>
      </c>
      <c r="E9">
        <f>IF(C9="",0,IF(C9=C10,1,0))</f>
        <v>1</v>
      </c>
      <c r="F9">
        <f>IF(C9="",0,IF(C9&lt;C10,1,0))</f>
        <v>0</v>
      </c>
      <c r="G9" t="str">
        <f>C9</f>
        <v>0</v>
      </c>
      <c r="H9" t="str">
        <f>C10</f>
        <v>0</v>
      </c>
    </row>
    <row r="10" spans="2:8" ht="12.75" hidden="1">
      <c r="B10" t="str">
        <f>МатчиФра!B12</f>
        <v>alexivan-Аяччо</v>
      </c>
      <c r="C10" t="str">
        <f>RIGHT(МатчиФра!M11,1)</f>
        <v>0</v>
      </c>
      <c r="D10">
        <f>F9</f>
        <v>0</v>
      </c>
      <c r="E10">
        <f>E9</f>
        <v>1</v>
      </c>
      <c r="F10">
        <f>D9</f>
        <v>0</v>
      </c>
      <c r="G10" t="str">
        <f>H9</f>
        <v>0</v>
      </c>
      <c r="H10" t="str">
        <f>G9</f>
        <v>0</v>
      </c>
    </row>
    <row r="11" spans="2:8" ht="12.75" hidden="1">
      <c r="B11" t="str">
        <f>МатчиФра!B13</f>
        <v>mukh-Эвиан</v>
      </c>
      <c r="C11" t="str">
        <f>LEFT(МатчиФра!M13,1)</f>
        <v>0</v>
      </c>
      <c r="D11">
        <f>IF(C11="",0,IF(C11&gt;C12,1,0))</f>
        <v>0</v>
      </c>
      <c r="E11">
        <f>IF(C11="",0,IF(C11=C12,1,0))</f>
        <v>1</v>
      </c>
      <c r="F11">
        <f>IF(C11="",0,IF(C11&lt;C12,1,0))</f>
        <v>0</v>
      </c>
      <c r="G11" t="str">
        <f>C11</f>
        <v>0</v>
      </c>
      <c r="H11" t="str">
        <f>C12</f>
        <v>0</v>
      </c>
    </row>
    <row r="12" spans="2:8" ht="12.75" hidden="1">
      <c r="B12" t="str">
        <f>МатчиФра!B14</f>
        <v>NecID-Лион</v>
      </c>
      <c r="C12" t="str">
        <f>RIGHT(МатчиФра!M13,1)</f>
        <v>0</v>
      </c>
      <c r="D12">
        <f>F11</f>
        <v>0</v>
      </c>
      <c r="E12">
        <f>E11</f>
        <v>1</v>
      </c>
      <c r="F12">
        <f>D11</f>
        <v>0</v>
      </c>
      <c r="G12" t="str">
        <f>H11</f>
        <v>0</v>
      </c>
      <c r="H12" t="str">
        <f>G11</f>
        <v>0</v>
      </c>
    </row>
    <row r="13" spans="2:8" ht="12.75" hidden="1">
      <c r="B13" t="str">
        <f>МатчиФра!B15</f>
        <v>Реклин-Лилль</v>
      </c>
      <c r="C13" t="str">
        <f>LEFT(МатчиФра!M15,1)</f>
        <v>1</v>
      </c>
      <c r="D13">
        <f>IF(C13="",0,IF(C13&gt;C14,1,0))</f>
        <v>0</v>
      </c>
      <c r="E13">
        <f>IF(C13="",0,IF(C13=C14,1,0))</f>
        <v>1</v>
      </c>
      <c r="F13">
        <f>IF(C13="",0,IF(C13&lt;C14,1,0))</f>
        <v>0</v>
      </c>
      <c r="G13" t="str">
        <f>C13</f>
        <v>1</v>
      </c>
      <c r="H13" t="str">
        <f>C14</f>
        <v>1</v>
      </c>
    </row>
    <row r="14" spans="2:8" ht="12.75" hidden="1">
      <c r="B14" t="str">
        <f>МатчиФра!B16</f>
        <v>chistjak-ПСЖ</v>
      </c>
      <c r="C14" t="str">
        <f>RIGHT(МатчиФра!M15,1)</f>
        <v>1</v>
      </c>
      <c r="D14">
        <f>F13</f>
        <v>0</v>
      </c>
      <c r="E14">
        <f>E13</f>
        <v>1</v>
      </c>
      <c r="F14">
        <f>D13</f>
        <v>0</v>
      </c>
      <c r="G14" t="str">
        <f>H13</f>
        <v>1</v>
      </c>
      <c r="H14" t="str">
        <f>G13</f>
        <v>1</v>
      </c>
    </row>
    <row r="15" spans="2:8" ht="12.75" hidden="1">
      <c r="B15" t="str">
        <f>МатчиФра!B17</f>
        <v>SuperVlad-Лорьян</v>
      </c>
      <c r="C15" t="str">
        <f>LEFT(МатчиФра!M17,1)</f>
        <v>0</v>
      </c>
      <c r="D15">
        <f>IF(C15="",0,IF(C15&gt;C16,1,0))</f>
        <v>0</v>
      </c>
      <c r="E15">
        <f>IF(C15="",0,IF(C15=C16,1,0))</f>
        <v>0</v>
      </c>
      <c r="F15">
        <f>IF(C15="",0,IF(C15&lt;C16,1,0))</f>
        <v>1</v>
      </c>
      <c r="G15" t="str">
        <f>C15</f>
        <v>0</v>
      </c>
      <c r="H15" t="str">
        <f>C16</f>
        <v>1</v>
      </c>
    </row>
    <row r="16" spans="2:8" ht="12.75" hidden="1">
      <c r="B16" s="29" t="str">
        <f>МатчиФра!B18</f>
        <v>saleh-Марсель</v>
      </c>
      <c r="C16" t="str">
        <f>RIGHT(МатчиФра!M17,1)</f>
        <v>1</v>
      </c>
      <c r="D16">
        <f>F15</f>
        <v>1</v>
      </c>
      <c r="E16">
        <f>E15</f>
        <v>0</v>
      </c>
      <c r="F16">
        <f>D15</f>
        <v>0</v>
      </c>
      <c r="G16" t="str">
        <f>H15</f>
        <v>1</v>
      </c>
      <c r="H16" t="str">
        <f>G15</f>
        <v>0</v>
      </c>
    </row>
    <row r="17" spans="2:8" ht="12.75" hidden="1">
      <c r="B17" t="str">
        <f>МатчиФра!B19</f>
        <v>sass1954-Нанси</v>
      </c>
      <c r="C17" t="str">
        <f>LEFT(МатчиФра!M19,1)</f>
        <v>1</v>
      </c>
      <c r="D17">
        <f>IF(C17="",0,IF(C17&gt;C18,1,0))</f>
        <v>1</v>
      </c>
      <c r="E17">
        <f>IF(C17="",0,IF(C17=C18,1,0))</f>
        <v>0</v>
      </c>
      <c r="F17">
        <f>IF(C17="",0,IF(C17&lt;C18,1,0))</f>
        <v>0</v>
      </c>
      <c r="G17" t="str">
        <f>C17</f>
        <v>1</v>
      </c>
      <c r="H17" t="str">
        <f>C18</f>
        <v>0</v>
      </c>
    </row>
    <row r="18" spans="2:8" ht="12.75" hidden="1">
      <c r="B18" t="str">
        <f>МатчиФра!B20</f>
        <v>igorocker-Кан</v>
      </c>
      <c r="C18" t="str">
        <f>RIGHT(МатчиФра!M19,1)</f>
        <v>0</v>
      </c>
      <c r="D18">
        <f>F17</f>
        <v>0</v>
      </c>
      <c r="E18">
        <f>E17</f>
        <v>0</v>
      </c>
      <c r="F18">
        <f>D17</f>
        <v>1</v>
      </c>
      <c r="G18" t="str">
        <f>H17</f>
        <v>0</v>
      </c>
      <c r="H18" t="str">
        <f>G17</f>
        <v>1</v>
      </c>
    </row>
    <row r="19" spans="2:8" ht="12.75" hidden="1">
      <c r="B19" t="str">
        <f>МатчиФра!B21</f>
        <v>aks-Сент-Этьен</v>
      </c>
      <c r="C19" t="str">
        <f>LEFT(МатчиФра!M21,1)</f>
        <v>1</v>
      </c>
      <c r="D19">
        <f>IF(C19="",0,IF(C19&gt;C20,1,0))</f>
        <v>1</v>
      </c>
      <c r="E19">
        <f>IF(C19="",0,IF(C19=C20,1,0))</f>
        <v>0</v>
      </c>
      <c r="F19">
        <f>IF(C19="",0,IF(C19&lt;C20,1,0))</f>
        <v>0</v>
      </c>
      <c r="G19" t="str">
        <f>C19</f>
        <v>1</v>
      </c>
      <c r="H19" t="str">
        <f>C20</f>
        <v>0</v>
      </c>
    </row>
    <row r="20" spans="2:8" ht="12.75" hidden="1">
      <c r="B20" t="str">
        <f>МатчиФра!B22</f>
        <v>demik-78-Дижон</v>
      </c>
      <c r="C20" t="str">
        <f>RIGHT(МатчиФра!M21,1)</f>
        <v>0</v>
      </c>
      <c r="D20">
        <f>F19</f>
        <v>0</v>
      </c>
      <c r="E20">
        <f>E19</f>
        <v>0</v>
      </c>
      <c r="F20">
        <f>D19</f>
        <v>1</v>
      </c>
      <c r="G20" t="str">
        <f>H19</f>
        <v>0</v>
      </c>
      <c r="H20" t="str">
        <f>G19</f>
        <v>1</v>
      </c>
    </row>
    <row r="21" spans="2:16" ht="12.75" hidden="1">
      <c r="B21" t="s">
        <v>100</v>
      </c>
      <c r="C21">
        <v>17</v>
      </c>
      <c r="D21">
        <v>11</v>
      </c>
      <c r="E21">
        <v>5</v>
      </c>
      <c r="F21">
        <v>39</v>
      </c>
      <c r="G21">
        <v>20</v>
      </c>
      <c r="H21">
        <f>COUNTIF($O$21:$O$40,"&gt;"&amp;O21)+COUNTIF($O$21:$O21,"="&amp;O21)</f>
        <v>1</v>
      </c>
      <c r="I21">
        <f aca="true" t="shared" si="0" ref="I21:I40">C21+VLOOKUP($B21,$B$1:$H$20,3,0)</f>
        <v>17</v>
      </c>
      <c r="J21">
        <f aca="true" t="shared" si="1" ref="J21:J40">D21+VLOOKUP($B21,$B$1:$H$20,4,0)</f>
        <v>11</v>
      </c>
      <c r="K21">
        <f aca="true" t="shared" si="2" ref="K21:K40">E21+VLOOKUP($B21,$B$1:$H$20,5,0)</f>
        <v>6</v>
      </c>
      <c r="L21">
        <f aca="true" t="shared" si="3" ref="L21:L40">F21+VLOOKUP($B21,$B$1:$H$20,6,0)</f>
        <v>39</v>
      </c>
      <c r="M21">
        <f aca="true" t="shared" si="4" ref="M21:M40">G21+VLOOKUP($B21,$B$1:$H$20,7,0)</f>
        <v>21</v>
      </c>
      <c r="N21">
        <f>I21*3+J21</f>
        <v>62</v>
      </c>
      <c r="O21">
        <f>N21+(I21*0.1)+((L21-M21)*0.01)+(L21*0.001)</f>
        <v>63.919000000000004</v>
      </c>
      <c r="P21" t="str">
        <f>B21</f>
        <v>SuperVlad-Лорьян</v>
      </c>
    </row>
    <row r="22" spans="2:16" ht="12.75" hidden="1">
      <c r="B22" t="s">
        <v>87</v>
      </c>
      <c r="C22">
        <v>15</v>
      </c>
      <c r="D22">
        <v>12</v>
      </c>
      <c r="E22">
        <v>6</v>
      </c>
      <c r="F22">
        <v>35</v>
      </c>
      <c r="G22">
        <v>26</v>
      </c>
      <c r="H22">
        <f>COUNTIF($O$21:$O$40,"&gt;"&amp;O22)+COUNTIF($O$21:$O22,"="&amp;O22)</f>
        <v>2</v>
      </c>
      <c r="I22">
        <f t="shared" si="0"/>
        <v>15</v>
      </c>
      <c r="J22">
        <f t="shared" si="1"/>
        <v>13</v>
      </c>
      <c r="K22">
        <f t="shared" si="2"/>
        <v>6</v>
      </c>
      <c r="L22">
        <f t="shared" si="3"/>
        <v>35</v>
      </c>
      <c r="M22">
        <f t="shared" si="4"/>
        <v>26</v>
      </c>
      <c r="N22">
        <f aca="true" t="shared" si="5" ref="N22:N40">I22*3+J22</f>
        <v>58</v>
      </c>
      <c r="O22">
        <f aca="true" t="shared" si="6" ref="O22:O40">N22+(I22*0.1)+((L22-M22)*0.01)+(L22*0.001)</f>
        <v>59.625</v>
      </c>
      <c r="P22" t="str">
        <f aca="true" t="shared" si="7" ref="P22:P40">B22</f>
        <v>Orik-Ренн</v>
      </c>
    </row>
    <row r="23" spans="2:16" ht="12.75" hidden="1">
      <c r="B23" t="s">
        <v>102</v>
      </c>
      <c r="C23">
        <v>15</v>
      </c>
      <c r="D23">
        <v>10</v>
      </c>
      <c r="E23">
        <v>8</v>
      </c>
      <c r="F23">
        <v>42</v>
      </c>
      <c r="G23">
        <v>32</v>
      </c>
      <c r="H23">
        <f>COUNTIF($O$21:$O$40,"&gt;"&amp;O23)+COUNTIF($O$21:$O23,"="&amp;O23)</f>
        <v>3</v>
      </c>
      <c r="I23">
        <f t="shared" si="0"/>
        <v>15</v>
      </c>
      <c r="J23">
        <f t="shared" si="1"/>
        <v>11</v>
      </c>
      <c r="K23">
        <f t="shared" si="2"/>
        <v>8</v>
      </c>
      <c r="L23">
        <f t="shared" si="3"/>
        <v>43</v>
      </c>
      <c r="M23">
        <f t="shared" si="4"/>
        <v>33</v>
      </c>
      <c r="N23">
        <f t="shared" si="5"/>
        <v>56</v>
      </c>
      <c r="O23">
        <f t="shared" si="6"/>
        <v>57.643</v>
      </c>
      <c r="P23" t="str">
        <f t="shared" si="7"/>
        <v>Реклин-Лилль</v>
      </c>
    </row>
    <row r="24" spans="2:16" ht="12.75" hidden="1">
      <c r="B24" t="s">
        <v>99</v>
      </c>
      <c r="C24">
        <v>13</v>
      </c>
      <c r="D24">
        <v>14</v>
      </c>
      <c r="E24">
        <v>6</v>
      </c>
      <c r="F24">
        <v>41</v>
      </c>
      <c r="G24">
        <v>26</v>
      </c>
      <c r="H24">
        <f>COUNTIF($O$21:$O$40,"&gt;"&amp;O24)+COUNTIF($O$21:$O24,"="&amp;O24)</f>
        <v>4</v>
      </c>
      <c r="I24">
        <f t="shared" si="0"/>
        <v>13</v>
      </c>
      <c r="J24">
        <f t="shared" si="1"/>
        <v>15</v>
      </c>
      <c r="K24">
        <f t="shared" si="2"/>
        <v>6</v>
      </c>
      <c r="L24">
        <f t="shared" si="3"/>
        <v>41</v>
      </c>
      <c r="M24">
        <f t="shared" si="4"/>
        <v>26</v>
      </c>
      <c r="N24">
        <f t="shared" si="5"/>
        <v>54</v>
      </c>
      <c r="O24">
        <f t="shared" si="6"/>
        <v>55.49099999999999</v>
      </c>
      <c r="P24" t="str">
        <f t="shared" si="7"/>
        <v>mukh-Эвиан</v>
      </c>
    </row>
    <row r="25" spans="2:16" ht="12.75" hidden="1">
      <c r="B25" t="s">
        <v>101</v>
      </c>
      <c r="C25">
        <v>15</v>
      </c>
      <c r="D25">
        <v>5</v>
      </c>
      <c r="E25">
        <v>13</v>
      </c>
      <c r="F25">
        <v>34</v>
      </c>
      <c r="G25">
        <v>29</v>
      </c>
      <c r="H25">
        <f>COUNTIF($O$21:$O$40,"&gt;"&amp;O25)+COUNTIF($O$21:$O25,"="&amp;O25)</f>
        <v>5</v>
      </c>
      <c r="I25">
        <f t="shared" si="0"/>
        <v>16</v>
      </c>
      <c r="J25">
        <f t="shared" si="1"/>
        <v>5</v>
      </c>
      <c r="K25">
        <f t="shared" si="2"/>
        <v>13</v>
      </c>
      <c r="L25">
        <f t="shared" si="3"/>
        <v>35</v>
      </c>
      <c r="M25">
        <f t="shared" si="4"/>
        <v>29</v>
      </c>
      <c r="N25">
        <f t="shared" si="5"/>
        <v>53</v>
      </c>
      <c r="O25">
        <f t="shared" si="6"/>
        <v>54.695</v>
      </c>
      <c r="P25" t="str">
        <f t="shared" si="7"/>
        <v>aks-Сент-Этьен</v>
      </c>
    </row>
    <row r="26" spans="2:16" ht="12.75" hidden="1">
      <c r="B26" t="s">
        <v>92</v>
      </c>
      <c r="C26">
        <v>13</v>
      </c>
      <c r="D26">
        <v>10</v>
      </c>
      <c r="E26">
        <v>10</v>
      </c>
      <c r="F26">
        <v>35</v>
      </c>
      <c r="G26">
        <v>37</v>
      </c>
      <c r="H26">
        <f>COUNTIF($O$21:$O$40,"&gt;"&amp;O26)+COUNTIF($O$21:$O26,"="&amp;O26)</f>
        <v>6</v>
      </c>
      <c r="I26">
        <f t="shared" si="0"/>
        <v>13</v>
      </c>
      <c r="J26">
        <f t="shared" si="1"/>
        <v>11</v>
      </c>
      <c r="K26">
        <f t="shared" si="2"/>
        <v>10</v>
      </c>
      <c r="L26">
        <f t="shared" si="3"/>
        <v>35</v>
      </c>
      <c r="M26">
        <f t="shared" si="4"/>
        <v>37</v>
      </c>
      <c r="N26">
        <f t="shared" si="5"/>
        <v>50</v>
      </c>
      <c r="O26">
        <f t="shared" si="6"/>
        <v>51.31499999999999</v>
      </c>
      <c r="P26" t="str">
        <f t="shared" si="7"/>
        <v>Марафон-Бордо</v>
      </c>
    </row>
    <row r="27" spans="2:16" ht="12.75" hidden="1">
      <c r="B27" t="s">
        <v>96</v>
      </c>
      <c r="C27">
        <v>13</v>
      </c>
      <c r="D27">
        <v>9</v>
      </c>
      <c r="E27">
        <v>11</v>
      </c>
      <c r="F27">
        <v>32</v>
      </c>
      <c r="G27">
        <v>29</v>
      </c>
      <c r="H27">
        <f>COUNTIF($O$21:$O$40,"&gt;"&amp;O27)+COUNTIF($O$21:$O27,"="&amp;O27)</f>
        <v>8</v>
      </c>
      <c r="I27">
        <f t="shared" si="0"/>
        <v>13</v>
      </c>
      <c r="J27">
        <f t="shared" si="1"/>
        <v>10</v>
      </c>
      <c r="K27">
        <f t="shared" si="2"/>
        <v>11</v>
      </c>
      <c r="L27">
        <f t="shared" si="3"/>
        <v>32</v>
      </c>
      <c r="M27">
        <f t="shared" si="4"/>
        <v>29</v>
      </c>
      <c r="N27">
        <f t="shared" si="5"/>
        <v>49</v>
      </c>
      <c r="O27">
        <f t="shared" si="6"/>
        <v>50.361999999999995</v>
      </c>
      <c r="P27" t="str">
        <f t="shared" si="7"/>
        <v>FanLoko-Монпелье</v>
      </c>
    </row>
    <row r="28" spans="2:16" ht="12.75" hidden="1">
      <c r="B28" t="s">
        <v>84</v>
      </c>
      <c r="C28">
        <v>13</v>
      </c>
      <c r="D28">
        <v>7</v>
      </c>
      <c r="E28">
        <v>13</v>
      </c>
      <c r="F28">
        <v>41</v>
      </c>
      <c r="G28">
        <v>37</v>
      </c>
      <c r="H28">
        <f>COUNTIF($O$21:$O$40,"&gt;"&amp;O28)+COUNTIF($O$21:$O28,"="&amp;O28)</f>
        <v>7</v>
      </c>
      <c r="I28">
        <f t="shared" si="0"/>
        <v>14</v>
      </c>
      <c r="J28">
        <f t="shared" si="1"/>
        <v>7</v>
      </c>
      <c r="K28">
        <f t="shared" si="2"/>
        <v>13</v>
      </c>
      <c r="L28">
        <f t="shared" si="3"/>
        <v>42</v>
      </c>
      <c r="M28">
        <f t="shared" si="4"/>
        <v>37</v>
      </c>
      <c r="N28">
        <f t="shared" si="5"/>
        <v>49</v>
      </c>
      <c r="O28">
        <f t="shared" si="6"/>
        <v>50.492</v>
      </c>
      <c r="P28" t="str">
        <f t="shared" si="7"/>
        <v>saleh-Марсель</v>
      </c>
    </row>
    <row r="29" spans="2:16" ht="12.75" hidden="1">
      <c r="B29" t="s">
        <v>95</v>
      </c>
      <c r="C29">
        <v>13</v>
      </c>
      <c r="D29">
        <v>7</v>
      </c>
      <c r="E29">
        <v>13</v>
      </c>
      <c r="F29">
        <v>32</v>
      </c>
      <c r="G29">
        <v>32</v>
      </c>
      <c r="H29">
        <f>COUNTIF($O$21:$O$40,"&gt;"&amp;O29)+COUNTIF($O$21:$O29,"="&amp;O29)</f>
        <v>9</v>
      </c>
      <c r="I29">
        <f t="shared" si="0"/>
        <v>13</v>
      </c>
      <c r="J29">
        <f t="shared" si="1"/>
        <v>8</v>
      </c>
      <c r="K29">
        <f t="shared" si="2"/>
        <v>13</v>
      </c>
      <c r="L29">
        <f t="shared" si="3"/>
        <v>32</v>
      </c>
      <c r="M29">
        <f t="shared" si="4"/>
        <v>32</v>
      </c>
      <c r="N29">
        <f t="shared" si="5"/>
        <v>47</v>
      </c>
      <c r="O29">
        <f t="shared" si="6"/>
        <v>48.331999999999994</v>
      </c>
      <c r="P29" t="str">
        <f t="shared" si="7"/>
        <v>AlekseyShalaev-Сошо</v>
      </c>
    </row>
    <row r="30" spans="2:16" ht="12.75" hidden="1">
      <c r="B30" t="s">
        <v>97</v>
      </c>
      <c r="C30">
        <v>12</v>
      </c>
      <c r="D30">
        <v>8</v>
      </c>
      <c r="E30">
        <v>13</v>
      </c>
      <c r="F30">
        <v>29</v>
      </c>
      <c r="G30">
        <v>33</v>
      </c>
      <c r="H30">
        <f>COUNTIF($O$21:$O$40,"&gt;"&amp;O30)+COUNTIF($O$21:$O30,"="&amp;O30)</f>
        <v>11</v>
      </c>
      <c r="I30">
        <f t="shared" si="0"/>
        <v>12</v>
      </c>
      <c r="J30">
        <f t="shared" si="1"/>
        <v>8</v>
      </c>
      <c r="K30">
        <f t="shared" si="2"/>
        <v>14</v>
      </c>
      <c r="L30">
        <f t="shared" si="3"/>
        <v>29</v>
      </c>
      <c r="M30">
        <f t="shared" si="4"/>
        <v>34</v>
      </c>
      <c r="N30">
        <f t="shared" si="5"/>
        <v>44</v>
      </c>
      <c r="O30">
        <f t="shared" si="6"/>
        <v>45.17900000000001</v>
      </c>
      <c r="P30" t="str">
        <f t="shared" si="7"/>
        <v>Батькович-Валансьенн</v>
      </c>
    </row>
    <row r="31" spans="2:16" ht="12.75" hidden="1">
      <c r="B31" t="s">
        <v>86</v>
      </c>
      <c r="C31">
        <v>11</v>
      </c>
      <c r="D31">
        <v>10</v>
      </c>
      <c r="E31">
        <v>12</v>
      </c>
      <c r="F31">
        <v>31</v>
      </c>
      <c r="G31">
        <v>27</v>
      </c>
      <c r="H31">
        <f>COUNTIF($O$21:$O$40,"&gt;"&amp;O31)+COUNTIF($O$21:$O31,"="&amp;O31)</f>
        <v>10</v>
      </c>
      <c r="I31">
        <f t="shared" si="0"/>
        <v>12</v>
      </c>
      <c r="J31">
        <f t="shared" si="1"/>
        <v>10</v>
      </c>
      <c r="K31">
        <f t="shared" si="2"/>
        <v>12</v>
      </c>
      <c r="L31">
        <f t="shared" si="3"/>
        <v>32</v>
      </c>
      <c r="M31">
        <f t="shared" si="4"/>
        <v>27</v>
      </c>
      <c r="N31">
        <f t="shared" si="5"/>
        <v>46</v>
      </c>
      <c r="O31">
        <f t="shared" si="6"/>
        <v>47.282</v>
      </c>
      <c r="P31" t="str">
        <f t="shared" si="7"/>
        <v>ehduard-shevcov-Ницца</v>
      </c>
    </row>
    <row r="32" spans="2:16" ht="12.75" hidden="1">
      <c r="B32" t="s">
        <v>93</v>
      </c>
      <c r="C32">
        <v>10</v>
      </c>
      <c r="D32">
        <v>13</v>
      </c>
      <c r="E32">
        <v>10</v>
      </c>
      <c r="F32">
        <v>32</v>
      </c>
      <c r="G32">
        <v>25</v>
      </c>
      <c r="H32">
        <f>COUNTIF($O$21:$O$40,"&gt;"&amp;O32)+COUNTIF($O$21:$O32,"="&amp;O32)</f>
        <v>12</v>
      </c>
      <c r="I32">
        <f t="shared" si="0"/>
        <v>10</v>
      </c>
      <c r="J32">
        <f t="shared" si="1"/>
        <v>14</v>
      </c>
      <c r="K32">
        <f t="shared" si="2"/>
        <v>10</v>
      </c>
      <c r="L32">
        <f t="shared" si="3"/>
        <v>32</v>
      </c>
      <c r="M32">
        <f t="shared" si="4"/>
        <v>25</v>
      </c>
      <c r="N32">
        <f t="shared" si="5"/>
        <v>44</v>
      </c>
      <c r="O32">
        <f t="shared" si="6"/>
        <v>45.102</v>
      </c>
      <c r="P32" t="str">
        <f t="shared" si="7"/>
        <v>NecID-Лион</v>
      </c>
    </row>
    <row r="33" spans="2:16" ht="12.75" hidden="1">
      <c r="B33" t="s">
        <v>89</v>
      </c>
      <c r="C33">
        <v>11</v>
      </c>
      <c r="D33">
        <v>9</v>
      </c>
      <c r="E33">
        <v>13</v>
      </c>
      <c r="F33">
        <v>38</v>
      </c>
      <c r="G33">
        <v>42</v>
      </c>
      <c r="H33">
        <f>COUNTIF($O$21:$O$40,"&gt;"&amp;O33)+COUNTIF($O$21:$O33,"="&amp;O33)</f>
        <v>13</v>
      </c>
      <c r="I33">
        <f t="shared" si="0"/>
        <v>11</v>
      </c>
      <c r="J33">
        <f t="shared" si="1"/>
        <v>10</v>
      </c>
      <c r="K33">
        <f t="shared" si="2"/>
        <v>13</v>
      </c>
      <c r="L33">
        <f t="shared" si="3"/>
        <v>39</v>
      </c>
      <c r="M33">
        <f t="shared" si="4"/>
        <v>43</v>
      </c>
      <c r="N33">
        <f t="shared" si="5"/>
        <v>43</v>
      </c>
      <c r="O33">
        <f t="shared" si="6"/>
        <v>44.099000000000004</v>
      </c>
      <c r="P33" t="str">
        <f t="shared" si="7"/>
        <v>amelin-Брест</v>
      </c>
    </row>
    <row r="34" spans="2:16" ht="12.75" hidden="1">
      <c r="B34" t="s">
        <v>91</v>
      </c>
      <c r="C34">
        <v>11</v>
      </c>
      <c r="D34">
        <v>8</v>
      </c>
      <c r="E34">
        <v>14</v>
      </c>
      <c r="F34">
        <v>45</v>
      </c>
      <c r="G34">
        <v>46</v>
      </c>
      <c r="H34">
        <f>COUNTIF($O$21:$O$40,"&gt;"&amp;O34)+COUNTIF($O$21:$O34,"="&amp;O34)</f>
        <v>14</v>
      </c>
      <c r="I34">
        <f t="shared" si="0"/>
        <v>11</v>
      </c>
      <c r="J34">
        <f t="shared" si="1"/>
        <v>8</v>
      </c>
      <c r="K34">
        <f t="shared" si="2"/>
        <v>15</v>
      </c>
      <c r="L34">
        <f t="shared" si="3"/>
        <v>45</v>
      </c>
      <c r="M34">
        <f t="shared" si="4"/>
        <v>47</v>
      </c>
      <c r="N34">
        <f t="shared" si="5"/>
        <v>41</v>
      </c>
      <c r="O34">
        <f t="shared" si="6"/>
        <v>42.125</v>
      </c>
      <c r="P34" t="str">
        <f t="shared" si="7"/>
        <v>demik-78-Дижон</v>
      </c>
    </row>
    <row r="35" spans="2:16" ht="12.75" hidden="1">
      <c r="B35" t="s">
        <v>85</v>
      </c>
      <c r="C35">
        <v>11</v>
      </c>
      <c r="D35">
        <v>7</v>
      </c>
      <c r="E35">
        <v>15</v>
      </c>
      <c r="F35">
        <v>38</v>
      </c>
      <c r="G35">
        <v>45</v>
      </c>
      <c r="H35">
        <f>COUNTIF($O$21:$O$40,"&gt;"&amp;O35)+COUNTIF($O$21:$O35,"="&amp;O35)</f>
        <v>15</v>
      </c>
      <c r="I35">
        <f t="shared" si="0"/>
        <v>11</v>
      </c>
      <c r="J35">
        <f t="shared" si="1"/>
        <v>8</v>
      </c>
      <c r="K35">
        <f t="shared" si="2"/>
        <v>15</v>
      </c>
      <c r="L35">
        <f t="shared" si="3"/>
        <v>38</v>
      </c>
      <c r="M35">
        <f t="shared" si="4"/>
        <v>45</v>
      </c>
      <c r="N35">
        <f t="shared" si="5"/>
        <v>41</v>
      </c>
      <c r="O35">
        <f t="shared" si="6"/>
        <v>42.068</v>
      </c>
      <c r="P35" t="str">
        <f t="shared" si="7"/>
        <v>кипер46-Тулуза</v>
      </c>
    </row>
    <row r="36" spans="2:16" ht="12.75" hidden="1">
      <c r="B36" t="s">
        <v>83</v>
      </c>
      <c r="C36">
        <v>11</v>
      </c>
      <c r="D36">
        <v>6</v>
      </c>
      <c r="E36">
        <v>16</v>
      </c>
      <c r="F36">
        <v>42</v>
      </c>
      <c r="G36">
        <v>52</v>
      </c>
      <c r="H36">
        <f>COUNTIF($O$21:$O$40,"&gt;"&amp;O36)+COUNTIF($O$21:$O36,"="&amp;O36)</f>
        <v>16</v>
      </c>
      <c r="I36">
        <f t="shared" si="0"/>
        <v>11</v>
      </c>
      <c r="J36">
        <f t="shared" si="1"/>
        <v>7</v>
      </c>
      <c r="K36">
        <f t="shared" si="2"/>
        <v>16</v>
      </c>
      <c r="L36">
        <f t="shared" si="3"/>
        <v>42</v>
      </c>
      <c r="M36">
        <f t="shared" si="4"/>
        <v>52</v>
      </c>
      <c r="N36">
        <f t="shared" si="5"/>
        <v>40</v>
      </c>
      <c r="O36">
        <f t="shared" si="6"/>
        <v>41.042</v>
      </c>
      <c r="P36" t="str">
        <f t="shared" si="7"/>
        <v>alexivan-Аяччо</v>
      </c>
    </row>
    <row r="37" spans="2:16" ht="12.75" hidden="1">
      <c r="B37" t="s">
        <v>98</v>
      </c>
      <c r="C37">
        <v>9</v>
      </c>
      <c r="D37">
        <v>12</v>
      </c>
      <c r="E37">
        <v>12</v>
      </c>
      <c r="F37">
        <v>33</v>
      </c>
      <c r="G37">
        <v>37</v>
      </c>
      <c r="H37">
        <f>COUNTIF($O$21:$O$40,"&gt;"&amp;O37)+COUNTIF($O$21:$O37,"="&amp;O37)</f>
        <v>17</v>
      </c>
      <c r="I37">
        <f t="shared" si="0"/>
        <v>9</v>
      </c>
      <c r="J37">
        <f t="shared" si="1"/>
        <v>12</v>
      </c>
      <c r="K37">
        <f t="shared" si="2"/>
        <v>13</v>
      </c>
      <c r="L37">
        <f t="shared" si="3"/>
        <v>33</v>
      </c>
      <c r="M37">
        <f t="shared" si="4"/>
        <v>38</v>
      </c>
      <c r="N37">
        <f t="shared" si="5"/>
        <v>39</v>
      </c>
      <c r="O37">
        <f t="shared" si="6"/>
        <v>39.883</v>
      </c>
      <c r="P37" t="str">
        <f t="shared" si="7"/>
        <v>igorocker-Кан</v>
      </c>
    </row>
    <row r="38" spans="2:16" ht="12.75" hidden="1">
      <c r="B38" t="s">
        <v>88</v>
      </c>
      <c r="C38">
        <v>10</v>
      </c>
      <c r="D38">
        <v>6</v>
      </c>
      <c r="E38">
        <v>17</v>
      </c>
      <c r="F38">
        <v>28</v>
      </c>
      <c r="G38">
        <v>46</v>
      </c>
      <c r="H38">
        <f>COUNTIF($O$21:$O$40,"&gt;"&amp;O38)+COUNTIF($O$21:$O38,"="&amp;O38)</f>
        <v>19</v>
      </c>
      <c r="I38">
        <f t="shared" si="0"/>
        <v>10</v>
      </c>
      <c r="J38">
        <f t="shared" si="1"/>
        <v>7</v>
      </c>
      <c r="K38">
        <f t="shared" si="2"/>
        <v>17</v>
      </c>
      <c r="L38">
        <f t="shared" si="3"/>
        <v>29</v>
      </c>
      <c r="M38">
        <f t="shared" si="4"/>
        <v>47</v>
      </c>
      <c r="N38">
        <f t="shared" si="5"/>
        <v>37</v>
      </c>
      <c r="O38">
        <f t="shared" si="6"/>
        <v>37.849000000000004</v>
      </c>
      <c r="P38" t="str">
        <f t="shared" si="7"/>
        <v>chistjak-ПСЖ</v>
      </c>
    </row>
    <row r="39" spans="2:16" ht="12.75" hidden="1">
      <c r="B39" t="s">
        <v>94</v>
      </c>
      <c r="C39">
        <v>9</v>
      </c>
      <c r="D39">
        <v>8</v>
      </c>
      <c r="E39">
        <v>16</v>
      </c>
      <c r="F39">
        <v>34</v>
      </c>
      <c r="G39">
        <v>47</v>
      </c>
      <c r="H39">
        <f>COUNTIF($O$21:$O$40,"&gt;"&amp;O39)+COUNTIF($O$21:$O39,"="&amp;O39)</f>
        <v>18</v>
      </c>
      <c r="I39">
        <f t="shared" si="0"/>
        <v>10</v>
      </c>
      <c r="J39">
        <f t="shared" si="1"/>
        <v>8</v>
      </c>
      <c r="K39">
        <f t="shared" si="2"/>
        <v>16</v>
      </c>
      <c r="L39">
        <f t="shared" si="3"/>
        <v>35</v>
      </c>
      <c r="M39">
        <f t="shared" si="4"/>
        <v>47</v>
      </c>
      <c r="N39">
        <f t="shared" si="5"/>
        <v>38</v>
      </c>
      <c r="O39">
        <f t="shared" si="6"/>
        <v>38.915</v>
      </c>
      <c r="P39" t="str">
        <f t="shared" si="7"/>
        <v>sass1954-Нанси</v>
      </c>
    </row>
    <row r="40" spans="2:16" ht="13.5" hidden="1" thickBot="1">
      <c r="B40" t="s">
        <v>90</v>
      </c>
      <c r="C40">
        <v>7</v>
      </c>
      <c r="D40">
        <v>10</v>
      </c>
      <c r="E40">
        <v>16</v>
      </c>
      <c r="F40">
        <v>26</v>
      </c>
      <c r="G40">
        <v>39</v>
      </c>
      <c r="H40">
        <f>COUNTIF($O$21:$O$40,"&gt;"&amp;O40)+COUNTIF($O$21:$O40,"="&amp;O40)</f>
        <v>20</v>
      </c>
      <c r="I40">
        <f t="shared" si="0"/>
        <v>7</v>
      </c>
      <c r="J40">
        <f t="shared" si="1"/>
        <v>11</v>
      </c>
      <c r="K40">
        <f t="shared" si="2"/>
        <v>16</v>
      </c>
      <c r="L40">
        <f t="shared" si="3"/>
        <v>27</v>
      </c>
      <c r="M40">
        <f t="shared" si="4"/>
        <v>40</v>
      </c>
      <c r="N40">
        <f t="shared" si="5"/>
        <v>32</v>
      </c>
      <c r="O40">
        <f t="shared" si="6"/>
        <v>32.597</v>
      </c>
      <c r="P40" t="str">
        <f t="shared" si="7"/>
        <v>dkdens-Осер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6" t="s">
        <v>108</v>
      </c>
      <c r="G41" s="107"/>
      <c r="H41" s="108"/>
      <c r="I41" s="51" t="s">
        <v>109</v>
      </c>
      <c r="J41" s="52" t="s">
        <v>110</v>
      </c>
    </row>
    <row r="42" spans="1:10" ht="12.75">
      <c r="A42" s="53">
        <v>1</v>
      </c>
      <c r="B42" s="54" t="str">
        <f>VLOOKUP($A42,$H$21:$P$40,9,0)</f>
        <v>SuperVlad-Лорьян</v>
      </c>
      <c r="C42" s="55">
        <f>VLOOKUP($A42,$H$21:$P$40,2,0)</f>
        <v>17</v>
      </c>
      <c r="D42" s="55">
        <f>VLOOKUP($A42,$H$21:$P$40,3,0)</f>
        <v>11</v>
      </c>
      <c r="E42" s="55">
        <f>VLOOKUP($A42,$H$21:$P$40,4,0)</f>
        <v>6</v>
      </c>
      <c r="F42" s="56">
        <f>VLOOKUP($A42,$H$21:$P$40,5,0)</f>
        <v>39</v>
      </c>
      <c r="G42" s="57" t="s">
        <v>22</v>
      </c>
      <c r="H42" s="58">
        <f>VLOOKUP($A42,$H$21:$P$40,6,0)</f>
        <v>21</v>
      </c>
      <c r="I42" s="55">
        <f>F42-H42</f>
        <v>18</v>
      </c>
      <c r="J42" s="59">
        <f>VLOOKUP($A42,$H$21:$P$40,7,0)</f>
        <v>62</v>
      </c>
    </row>
    <row r="43" spans="1:10" ht="12.75">
      <c r="A43" s="60">
        <v>2</v>
      </c>
      <c r="B43" s="61" t="str">
        <f aca="true" t="shared" si="8" ref="B43:B61">VLOOKUP($A43,$H$21:$P$40,9,0)</f>
        <v>Orik-Ренн</v>
      </c>
      <c r="C43" s="62">
        <f aca="true" t="shared" si="9" ref="C43:C61">VLOOKUP($A43,$H$21:$P$40,2,0)</f>
        <v>15</v>
      </c>
      <c r="D43" s="62">
        <f aca="true" t="shared" si="10" ref="D43:D61">VLOOKUP($A43,$H$21:$P$40,3,0)</f>
        <v>13</v>
      </c>
      <c r="E43" s="62">
        <f aca="true" t="shared" si="11" ref="E43:E61">VLOOKUP($A43,$H$21:$P$40,4,0)</f>
        <v>6</v>
      </c>
      <c r="F43" s="63">
        <f aca="true" t="shared" si="12" ref="F43:F61">VLOOKUP($A43,$H$21:$P$40,5,0)</f>
        <v>35</v>
      </c>
      <c r="G43" s="64" t="s">
        <v>22</v>
      </c>
      <c r="H43" s="65">
        <f aca="true" t="shared" si="13" ref="H43:H61">VLOOKUP($A43,$H$21:$P$40,6,0)</f>
        <v>26</v>
      </c>
      <c r="I43" s="62">
        <f aca="true" t="shared" si="14" ref="I43:I61">F43-H43</f>
        <v>9</v>
      </c>
      <c r="J43" s="66">
        <f aca="true" t="shared" si="15" ref="J43:J61">VLOOKUP($A43,$H$21:$P$40,7,0)</f>
        <v>58</v>
      </c>
    </row>
    <row r="44" spans="1:10" ht="12.75">
      <c r="A44" s="60">
        <v>3</v>
      </c>
      <c r="B44" s="61" t="str">
        <f t="shared" si="8"/>
        <v>Реклин-Лилль</v>
      </c>
      <c r="C44" s="62">
        <f t="shared" si="9"/>
        <v>15</v>
      </c>
      <c r="D44" s="62">
        <f t="shared" si="10"/>
        <v>11</v>
      </c>
      <c r="E44" s="62">
        <f t="shared" si="11"/>
        <v>8</v>
      </c>
      <c r="F44" s="63">
        <f t="shared" si="12"/>
        <v>43</v>
      </c>
      <c r="G44" s="64" t="s">
        <v>22</v>
      </c>
      <c r="H44" s="65">
        <f t="shared" si="13"/>
        <v>33</v>
      </c>
      <c r="I44" s="62">
        <f t="shared" si="14"/>
        <v>10</v>
      </c>
      <c r="J44" s="66">
        <f t="shared" si="15"/>
        <v>56</v>
      </c>
    </row>
    <row r="45" spans="1:10" ht="12.75">
      <c r="A45" s="67">
        <v>4</v>
      </c>
      <c r="B45" s="68" t="str">
        <f t="shared" si="8"/>
        <v>mukh-Эвиан</v>
      </c>
      <c r="C45" s="69">
        <f t="shared" si="9"/>
        <v>13</v>
      </c>
      <c r="D45" s="69">
        <f t="shared" si="10"/>
        <v>15</v>
      </c>
      <c r="E45" s="69">
        <f t="shared" si="11"/>
        <v>6</v>
      </c>
      <c r="F45" s="70">
        <f t="shared" si="12"/>
        <v>41</v>
      </c>
      <c r="G45" s="71" t="s">
        <v>22</v>
      </c>
      <c r="H45" s="72">
        <f t="shared" si="13"/>
        <v>26</v>
      </c>
      <c r="I45" s="69">
        <f t="shared" si="14"/>
        <v>15</v>
      </c>
      <c r="J45" s="73">
        <f t="shared" si="15"/>
        <v>54</v>
      </c>
    </row>
    <row r="46" spans="1:10" ht="12.75">
      <c r="A46" s="67">
        <v>5</v>
      </c>
      <c r="B46" s="68" t="str">
        <f t="shared" si="8"/>
        <v>aks-Сент-Этьен</v>
      </c>
      <c r="C46" s="69">
        <f t="shared" si="9"/>
        <v>16</v>
      </c>
      <c r="D46" s="69">
        <f t="shared" si="10"/>
        <v>5</v>
      </c>
      <c r="E46" s="69">
        <f t="shared" si="11"/>
        <v>13</v>
      </c>
      <c r="F46" s="70">
        <f t="shared" si="12"/>
        <v>35</v>
      </c>
      <c r="G46" s="71" t="s">
        <v>22</v>
      </c>
      <c r="H46" s="72">
        <f t="shared" si="13"/>
        <v>29</v>
      </c>
      <c r="I46" s="69">
        <f t="shared" si="14"/>
        <v>6</v>
      </c>
      <c r="J46" s="73">
        <f t="shared" si="15"/>
        <v>53</v>
      </c>
    </row>
    <row r="47" spans="1:10" ht="12.75">
      <c r="A47" s="67">
        <v>6</v>
      </c>
      <c r="B47" s="68" t="str">
        <f t="shared" si="8"/>
        <v>Марафон-Бордо</v>
      </c>
      <c r="C47" s="69">
        <f t="shared" si="9"/>
        <v>13</v>
      </c>
      <c r="D47" s="69">
        <f t="shared" si="10"/>
        <v>11</v>
      </c>
      <c r="E47" s="69">
        <f t="shared" si="11"/>
        <v>10</v>
      </c>
      <c r="F47" s="70">
        <f t="shared" si="12"/>
        <v>35</v>
      </c>
      <c r="G47" s="71" t="s">
        <v>22</v>
      </c>
      <c r="H47" s="72">
        <f t="shared" si="13"/>
        <v>37</v>
      </c>
      <c r="I47" s="69">
        <f t="shared" si="14"/>
        <v>-2</v>
      </c>
      <c r="J47" s="73">
        <f t="shared" si="15"/>
        <v>50</v>
      </c>
    </row>
    <row r="48" spans="1:10" ht="12.75">
      <c r="A48" s="67">
        <v>7</v>
      </c>
      <c r="B48" s="68" t="str">
        <f t="shared" si="8"/>
        <v>saleh-Марсель</v>
      </c>
      <c r="C48" s="69">
        <f t="shared" si="9"/>
        <v>14</v>
      </c>
      <c r="D48" s="69">
        <f t="shared" si="10"/>
        <v>7</v>
      </c>
      <c r="E48" s="69">
        <f t="shared" si="11"/>
        <v>13</v>
      </c>
      <c r="F48" s="70">
        <f t="shared" si="12"/>
        <v>42</v>
      </c>
      <c r="G48" s="71" t="s">
        <v>22</v>
      </c>
      <c r="H48" s="72">
        <f t="shared" si="13"/>
        <v>37</v>
      </c>
      <c r="I48" s="69">
        <f t="shared" si="14"/>
        <v>5</v>
      </c>
      <c r="J48" s="73">
        <f t="shared" si="15"/>
        <v>49</v>
      </c>
    </row>
    <row r="49" spans="1:10" ht="12.75">
      <c r="A49" s="67">
        <v>8</v>
      </c>
      <c r="B49" s="68" t="str">
        <f t="shared" si="8"/>
        <v>FanLoko-Монпелье</v>
      </c>
      <c r="C49" s="69">
        <f t="shared" si="9"/>
        <v>13</v>
      </c>
      <c r="D49" s="69">
        <f t="shared" si="10"/>
        <v>10</v>
      </c>
      <c r="E49" s="69">
        <f t="shared" si="11"/>
        <v>11</v>
      </c>
      <c r="F49" s="70">
        <f t="shared" si="12"/>
        <v>32</v>
      </c>
      <c r="G49" s="71" t="s">
        <v>22</v>
      </c>
      <c r="H49" s="72">
        <f t="shared" si="13"/>
        <v>29</v>
      </c>
      <c r="I49" s="69">
        <f t="shared" si="14"/>
        <v>3</v>
      </c>
      <c r="J49" s="73">
        <f t="shared" si="15"/>
        <v>49</v>
      </c>
    </row>
    <row r="50" spans="1:10" ht="12.75">
      <c r="A50" s="67">
        <v>9</v>
      </c>
      <c r="B50" s="68" t="str">
        <f t="shared" si="8"/>
        <v>AlekseyShalaev-Сошо</v>
      </c>
      <c r="C50" s="69">
        <f t="shared" si="9"/>
        <v>13</v>
      </c>
      <c r="D50" s="69">
        <f t="shared" si="10"/>
        <v>8</v>
      </c>
      <c r="E50" s="69">
        <f t="shared" si="11"/>
        <v>13</v>
      </c>
      <c r="F50" s="70">
        <f t="shared" si="12"/>
        <v>32</v>
      </c>
      <c r="G50" s="71" t="s">
        <v>22</v>
      </c>
      <c r="H50" s="72">
        <f t="shared" si="13"/>
        <v>32</v>
      </c>
      <c r="I50" s="69">
        <f t="shared" si="14"/>
        <v>0</v>
      </c>
      <c r="J50" s="73">
        <f t="shared" si="15"/>
        <v>47</v>
      </c>
    </row>
    <row r="51" spans="1:10" ht="12.75">
      <c r="A51" s="67">
        <v>10</v>
      </c>
      <c r="B51" s="68" t="str">
        <f t="shared" si="8"/>
        <v>ehduard-shevcov-Ницца</v>
      </c>
      <c r="C51" s="69">
        <f t="shared" si="9"/>
        <v>12</v>
      </c>
      <c r="D51" s="69">
        <f t="shared" si="10"/>
        <v>10</v>
      </c>
      <c r="E51" s="69">
        <f t="shared" si="11"/>
        <v>12</v>
      </c>
      <c r="F51" s="70">
        <f t="shared" si="12"/>
        <v>32</v>
      </c>
      <c r="G51" s="71" t="s">
        <v>22</v>
      </c>
      <c r="H51" s="72">
        <f t="shared" si="13"/>
        <v>27</v>
      </c>
      <c r="I51" s="69">
        <f t="shared" si="14"/>
        <v>5</v>
      </c>
      <c r="J51" s="73">
        <f t="shared" si="15"/>
        <v>46</v>
      </c>
    </row>
    <row r="52" spans="1:10" ht="12.75">
      <c r="A52" s="67">
        <v>11</v>
      </c>
      <c r="B52" s="68" t="str">
        <f t="shared" si="8"/>
        <v>Батькович-Валансьенн</v>
      </c>
      <c r="C52" s="69">
        <f t="shared" si="9"/>
        <v>12</v>
      </c>
      <c r="D52" s="69">
        <f t="shared" si="10"/>
        <v>8</v>
      </c>
      <c r="E52" s="69">
        <f t="shared" si="11"/>
        <v>14</v>
      </c>
      <c r="F52" s="70">
        <f t="shared" si="12"/>
        <v>29</v>
      </c>
      <c r="G52" s="71" t="s">
        <v>22</v>
      </c>
      <c r="H52" s="72">
        <f t="shared" si="13"/>
        <v>34</v>
      </c>
      <c r="I52" s="69">
        <f t="shared" si="14"/>
        <v>-5</v>
      </c>
      <c r="J52" s="73">
        <f t="shared" si="15"/>
        <v>44</v>
      </c>
    </row>
    <row r="53" spans="1:10" ht="12.75">
      <c r="A53" s="67">
        <v>12</v>
      </c>
      <c r="B53" s="68" t="str">
        <f t="shared" si="8"/>
        <v>NecID-Лион</v>
      </c>
      <c r="C53" s="69">
        <f t="shared" si="9"/>
        <v>10</v>
      </c>
      <c r="D53" s="69">
        <f t="shared" si="10"/>
        <v>14</v>
      </c>
      <c r="E53" s="69">
        <f t="shared" si="11"/>
        <v>10</v>
      </c>
      <c r="F53" s="70">
        <f t="shared" si="12"/>
        <v>32</v>
      </c>
      <c r="G53" s="71" t="s">
        <v>22</v>
      </c>
      <c r="H53" s="72">
        <f t="shared" si="13"/>
        <v>25</v>
      </c>
      <c r="I53" s="69">
        <f t="shared" si="14"/>
        <v>7</v>
      </c>
      <c r="J53" s="73">
        <f t="shared" si="15"/>
        <v>44</v>
      </c>
    </row>
    <row r="54" spans="1:10" ht="12.75">
      <c r="A54" s="67">
        <v>13</v>
      </c>
      <c r="B54" s="68" t="str">
        <f t="shared" si="8"/>
        <v>amelin-Брест</v>
      </c>
      <c r="C54" s="69">
        <f t="shared" si="9"/>
        <v>11</v>
      </c>
      <c r="D54" s="69">
        <f t="shared" si="10"/>
        <v>10</v>
      </c>
      <c r="E54" s="69">
        <f t="shared" si="11"/>
        <v>13</v>
      </c>
      <c r="F54" s="70">
        <f t="shared" si="12"/>
        <v>39</v>
      </c>
      <c r="G54" s="71" t="s">
        <v>22</v>
      </c>
      <c r="H54" s="72">
        <f t="shared" si="13"/>
        <v>43</v>
      </c>
      <c r="I54" s="69">
        <f t="shared" si="14"/>
        <v>-4</v>
      </c>
      <c r="J54" s="73">
        <f t="shared" si="15"/>
        <v>43</v>
      </c>
    </row>
    <row r="55" spans="1:10" ht="12.75">
      <c r="A55" s="67">
        <v>14</v>
      </c>
      <c r="B55" s="68" t="str">
        <f t="shared" si="8"/>
        <v>demik-78-Дижон</v>
      </c>
      <c r="C55" s="69">
        <f t="shared" si="9"/>
        <v>11</v>
      </c>
      <c r="D55" s="69">
        <f t="shared" si="10"/>
        <v>8</v>
      </c>
      <c r="E55" s="69">
        <f t="shared" si="11"/>
        <v>15</v>
      </c>
      <c r="F55" s="70">
        <f t="shared" si="12"/>
        <v>45</v>
      </c>
      <c r="G55" s="71" t="s">
        <v>22</v>
      </c>
      <c r="H55" s="72">
        <f t="shared" si="13"/>
        <v>47</v>
      </c>
      <c r="I55" s="69">
        <f t="shared" si="14"/>
        <v>-2</v>
      </c>
      <c r="J55" s="73">
        <f t="shared" si="15"/>
        <v>41</v>
      </c>
    </row>
    <row r="56" spans="1:10" ht="12.75">
      <c r="A56" s="67">
        <v>15</v>
      </c>
      <c r="B56" s="68" t="str">
        <f t="shared" si="8"/>
        <v>кипер46-Тулуза</v>
      </c>
      <c r="C56" s="69">
        <f t="shared" si="9"/>
        <v>11</v>
      </c>
      <c r="D56" s="69">
        <f t="shared" si="10"/>
        <v>8</v>
      </c>
      <c r="E56" s="69">
        <f t="shared" si="11"/>
        <v>15</v>
      </c>
      <c r="F56" s="70">
        <f t="shared" si="12"/>
        <v>38</v>
      </c>
      <c r="G56" s="71" t="s">
        <v>22</v>
      </c>
      <c r="H56" s="72">
        <f t="shared" si="13"/>
        <v>45</v>
      </c>
      <c r="I56" s="69">
        <f t="shared" si="14"/>
        <v>-7</v>
      </c>
      <c r="J56" s="73">
        <f t="shared" si="15"/>
        <v>41</v>
      </c>
    </row>
    <row r="57" spans="1:10" ht="12.75">
      <c r="A57" s="67">
        <v>16</v>
      </c>
      <c r="B57" s="68" t="str">
        <f t="shared" si="8"/>
        <v>alexivan-Аяччо</v>
      </c>
      <c r="C57" s="69">
        <f t="shared" si="9"/>
        <v>11</v>
      </c>
      <c r="D57" s="69">
        <f t="shared" si="10"/>
        <v>7</v>
      </c>
      <c r="E57" s="69">
        <f t="shared" si="11"/>
        <v>16</v>
      </c>
      <c r="F57" s="70">
        <f t="shared" si="12"/>
        <v>42</v>
      </c>
      <c r="G57" s="71" t="s">
        <v>22</v>
      </c>
      <c r="H57" s="72">
        <f t="shared" si="13"/>
        <v>52</v>
      </c>
      <c r="I57" s="69">
        <f t="shared" si="14"/>
        <v>-10</v>
      </c>
      <c r="J57" s="73">
        <f t="shared" si="15"/>
        <v>40</v>
      </c>
    </row>
    <row r="58" spans="1:10" ht="12.75">
      <c r="A58" s="67">
        <v>17</v>
      </c>
      <c r="B58" s="68" t="str">
        <f t="shared" si="8"/>
        <v>igorocker-Кан</v>
      </c>
      <c r="C58" s="69">
        <f t="shared" si="9"/>
        <v>9</v>
      </c>
      <c r="D58" s="69">
        <f t="shared" si="10"/>
        <v>12</v>
      </c>
      <c r="E58" s="69">
        <f t="shared" si="11"/>
        <v>13</v>
      </c>
      <c r="F58" s="70">
        <f t="shared" si="12"/>
        <v>33</v>
      </c>
      <c r="G58" s="71" t="s">
        <v>22</v>
      </c>
      <c r="H58" s="72">
        <f t="shared" si="13"/>
        <v>38</v>
      </c>
      <c r="I58" s="69">
        <f t="shared" si="14"/>
        <v>-5</v>
      </c>
      <c r="J58" s="73">
        <f t="shared" si="15"/>
        <v>39</v>
      </c>
    </row>
    <row r="59" spans="1:10" ht="12.75">
      <c r="A59" s="81">
        <v>18</v>
      </c>
      <c r="B59" s="82" t="str">
        <f t="shared" si="8"/>
        <v>sass1954-Нанси</v>
      </c>
      <c r="C59" s="83">
        <f t="shared" si="9"/>
        <v>10</v>
      </c>
      <c r="D59" s="83">
        <f t="shared" si="10"/>
        <v>8</v>
      </c>
      <c r="E59" s="83">
        <f t="shared" si="11"/>
        <v>16</v>
      </c>
      <c r="F59" s="84">
        <f t="shared" si="12"/>
        <v>35</v>
      </c>
      <c r="G59" s="85" t="s">
        <v>22</v>
      </c>
      <c r="H59" s="86">
        <f t="shared" si="13"/>
        <v>47</v>
      </c>
      <c r="I59" s="83">
        <f t="shared" si="14"/>
        <v>-12</v>
      </c>
      <c r="J59" s="87">
        <f t="shared" si="15"/>
        <v>38</v>
      </c>
    </row>
    <row r="60" spans="1:10" ht="12.75">
      <c r="A60" s="88">
        <v>19</v>
      </c>
      <c r="B60" s="47" t="str">
        <f t="shared" si="8"/>
        <v>chistjak-ПСЖ</v>
      </c>
      <c r="C60" s="48">
        <f t="shared" si="9"/>
        <v>10</v>
      </c>
      <c r="D60" s="48">
        <f t="shared" si="10"/>
        <v>7</v>
      </c>
      <c r="E60" s="48">
        <f t="shared" si="11"/>
        <v>17</v>
      </c>
      <c r="F60" s="84">
        <f t="shared" si="12"/>
        <v>29</v>
      </c>
      <c r="G60" s="85" t="s">
        <v>22</v>
      </c>
      <c r="H60" s="86">
        <f t="shared" si="13"/>
        <v>47</v>
      </c>
      <c r="I60" s="48">
        <f t="shared" si="14"/>
        <v>-18</v>
      </c>
      <c r="J60" s="89">
        <f t="shared" si="15"/>
        <v>37</v>
      </c>
    </row>
    <row r="61" spans="1:10" ht="13.5" thickBot="1">
      <c r="A61" s="74">
        <v>20</v>
      </c>
      <c r="B61" s="75" t="str">
        <f t="shared" si="8"/>
        <v>dkdens-Осер</v>
      </c>
      <c r="C61" s="76">
        <f t="shared" si="9"/>
        <v>7</v>
      </c>
      <c r="D61" s="76">
        <f t="shared" si="10"/>
        <v>11</v>
      </c>
      <c r="E61" s="76">
        <f t="shared" si="11"/>
        <v>16</v>
      </c>
      <c r="F61" s="77">
        <f t="shared" si="12"/>
        <v>27</v>
      </c>
      <c r="G61" s="78" t="s">
        <v>22</v>
      </c>
      <c r="H61" s="79">
        <f t="shared" si="13"/>
        <v>40</v>
      </c>
      <c r="I61" s="76">
        <f t="shared" si="14"/>
        <v>-13</v>
      </c>
      <c r="J61" s="80">
        <f t="shared" si="15"/>
        <v>32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42"/>
  <sheetViews>
    <sheetView zoomScalePageLayoutView="0" workbookViewId="0" topLeftCell="A1">
      <selection activeCell="C3" sqref="C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188</v>
      </c>
      <c r="D3" s="15" t="s">
        <v>18</v>
      </c>
      <c r="E3" s="28" t="s">
        <v>223</v>
      </c>
    </row>
    <row r="4" spans="2:5" ht="13.5" thickBot="1">
      <c r="B4" s="93" t="s">
        <v>189</v>
      </c>
      <c r="D4" s="15" t="s">
        <v>15</v>
      </c>
      <c r="E4" s="28" t="s">
        <v>224</v>
      </c>
    </row>
    <row r="5" spans="2:5" ht="14.25" thickBot="1">
      <c r="B5" s="93" t="s">
        <v>190</v>
      </c>
      <c r="D5" s="15" t="s">
        <v>14</v>
      </c>
      <c r="E5" s="28" t="s">
        <v>225</v>
      </c>
    </row>
    <row r="6" spans="2:5" ht="14.25" thickBot="1">
      <c r="B6" s="93" t="s">
        <v>191</v>
      </c>
      <c r="D6" s="15" t="s">
        <v>4</v>
      </c>
      <c r="E6" s="28" t="s">
        <v>226</v>
      </c>
    </row>
    <row r="7" spans="2:5" ht="14.25" thickBot="1">
      <c r="B7" s="93" t="s">
        <v>192</v>
      </c>
      <c r="D7" s="30" t="s">
        <v>11</v>
      </c>
      <c r="E7" s="28" t="s">
        <v>227</v>
      </c>
    </row>
    <row r="8" spans="2:5" ht="14.25" thickBot="1">
      <c r="B8" s="93" t="s">
        <v>193</v>
      </c>
      <c r="D8" s="15" t="s">
        <v>19</v>
      </c>
      <c r="E8" s="28" t="s">
        <v>228</v>
      </c>
    </row>
    <row r="9" spans="2:5" ht="14.25" thickBot="1">
      <c r="B9" s="93" t="s">
        <v>194</v>
      </c>
      <c r="D9" s="15" t="s">
        <v>16</v>
      </c>
      <c r="E9" s="28" t="s">
        <v>229</v>
      </c>
    </row>
    <row r="10" spans="2:5" ht="14.25" thickBot="1">
      <c r="B10" s="93" t="s">
        <v>195</v>
      </c>
      <c r="D10" s="15" t="s">
        <v>9</v>
      </c>
      <c r="E10" s="28" t="s">
        <v>228</v>
      </c>
    </row>
    <row r="11" spans="2:5" ht="14.25" thickBot="1">
      <c r="B11" s="93" t="s">
        <v>196</v>
      </c>
      <c r="D11" s="15" t="s">
        <v>10</v>
      </c>
      <c r="E11" s="28" t="s">
        <v>229</v>
      </c>
    </row>
    <row r="12" spans="2:5" ht="14.25" thickBot="1">
      <c r="B12"/>
      <c r="D12" s="15" t="s">
        <v>17</v>
      </c>
      <c r="E12" s="28" t="s">
        <v>230</v>
      </c>
    </row>
    <row r="13" spans="2:5" ht="14.25" thickBot="1">
      <c r="B13" s="7"/>
      <c r="D13" s="15" t="s">
        <v>7</v>
      </c>
      <c r="E13" s="28" t="s">
        <v>231</v>
      </c>
    </row>
    <row r="14" spans="4:5" ht="14.25" thickBot="1">
      <c r="D14" s="15" t="s">
        <v>20</v>
      </c>
      <c r="E14" s="28" t="s">
        <v>232</v>
      </c>
    </row>
    <row r="15" spans="4:5" ht="14.25" thickBot="1">
      <c r="D15" s="30" t="s">
        <v>8</v>
      </c>
      <c r="E15" s="28" t="s">
        <v>233</v>
      </c>
    </row>
    <row r="16" spans="2:5" ht="14.25" thickBot="1">
      <c r="B16" s="15"/>
      <c r="D16" s="15" t="s">
        <v>5</v>
      </c>
      <c r="E16" s="28" t="s">
        <v>230</v>
      </c>
    </row>
    <row r="17" spans="2:5" ht="14.25" thickBot="1">
      <c r="B17" s="15"/>
      <c r="D17" s="15" t="s">
        <v>12</v>
      </c>
      <c r="E17" s="28" t="s">
        <v>234</v>
      </c>
    </row>
    <row r="18" spans="2:5" ht="14.25" thickBot="1">
      <c r="B18" s="15"/>
      <c r="D18" s="15" t="s">
        <v>13</v>
      </c>
      <c r="E18" s="28" t="s">
        <v>235</v>
      </c>
    </row>
    <row r="19" spans="2:6" ht="14.25" thickBot="1">
      <c r="B19" s="15"/>
      <c r="C19" s="8"/>
      <c r="D19" s="15" t="s">
        <v>21</v>
      </c>
      <c r="E19" s="28" t="s">
        <v>236</v>
      </c>
      <c r="F19" s="8"/>
    </row>
    <row r="20" spans="2:6" ht="14.25" thickBot="1">
      <c r="B20" s="15"/>
      <c r="C20" s="8"/>
      <c r="D20" s="15" t="s">
        <v>6</v>
      </c>
      <c r="E20" s="28" t="s">
        <v>228</v>
      </c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O42"/>
  <sheetViews>
    <sheetView zoomScalePageLayoutView="0" workbookViewId="0" topLeftCell="A1">
      <selection activeCell="C3" sqref="C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148</v>
      </c>
      <c r="D3" s="15" t="s">
        <v>38</v>
      </c>
      <c r="E3" s="28" t="s">
        <v>237</v>
      </c>
    </row>
    <row r="4" spans="2:5" ht="13.5" thickBot="1">
      <c r="B4" s="93" t="s">
        <v>149</v>
      </c>
      <c r="D4" s="15" t="s">
        <v>26</v>
      </c>
      <c r="E4" s="28" t="s">
        <v>238</v>
      </c>
    </row>
    <row r="5" spans="2:5" ht="14.25" thickBot="1">
      <c r="B5" s="93" t="s">
        <v>150</v>
      </c>
      <c r="D5" s="15" t="s">
        <v>30</v>
      </c>
      <c r="E5" s="28" t="s">
        <v>239</v>
      </c>
    </row>
    <row r="6" spans="2:5" ht="14.25" thickBot="1">
      <c r="B6" s="93" t="s">
        <v>151</v>
      </c>
      <c r="D6" s="15" t="s">
        <v>27</v>
      </c>
      <c r="E6" s="28" t="s">
        <v>238</v>
      </c>
    </row>
    <row r="7" spans="2:5" ht="14.25" thickBot="1">
      <c r="B7" s="93" t="s">
        <v>152</v>
      </c>
      <c r="D7" s="15" t="s">
        <v>34</v>
      </c>
      <c r="E7" s="28" t="s">
        <v>240</v>
      </c>
    </row>
    <row r="8" spans="2:5" ht="14.25" thickBot="1">
      <c r="B8" s="93" t="s">
        <v>153</v>
      </c>
      <c r="D8" s="15" t="s">
        <v>28</v>
      </c>
      <c r="E8" s="28" t="s">
        <v>241</v>
      </c>
    </row>
    <row r="9" spans="2:5" ht="14.25" thickBot="1">
      <c r="B9" s="93" t="s">
        <v>154</v>
      </c>
      <c r="D9" s="15" t="s">
        <v>40</v>
      </c>
      <c r="E9" s="28" t="s">
        <v>242</v>
      </c>
    </row>
    <row r="10" spans="2:5" ht="14.25" thickBot="1">
      <c r="B10" s="93" t="s">
        <v>155</v>
      </c>
      <c r="D10" s="15" t="s">
        <v>39</v>
      </c>
      <c r="E10" s="28" t="s">
        <v>243</v>
      </c>
    </row>
    <row r="11" spans="2:5" ht="14.25" thickBot="1">
      <c r="B11" s="93" t="s">
        <v>156</v>
      </c>
      <c r="D11" s="15" t="s">
        <v>33</v>
      </c>
      <c r="E11" s="28" t="s">
        <v>244</v>
      </c>
    </row>
    <row r="12" spans="2:5" ht="14.25" thickBot="1">
      <c r="B12" s="93" t="s">
        <v>157</v>
      </c>
      <c r="D12" s="15" t="s">
        <v>32</v>
      </c>
      <c r="E12" s="28" t="s">
        <v>245</v>
      </c>
    </row>
    <row r="13" spans="2:5" ht="14.25" thickBot="1">
      <c r="B13" s="7"/>
      <c r="D13" s="15" t="s">
        <v>35</v>
      </c>
      <c r="E13" s="28" t="s">
        <v>246</v>
      </c>
    </row>
    <row r="14" spans="4:5" ht="14.25" thickBot="1">
      <c r="D14" s="15" t="s">
        <v>36</v>
      </c>
      <c r="E14" s="28" t="s">
        <v>247</v>
      </c>
    </row>
    <row r="15" spans="4:5" ht="14.25" thickBot="1">
      <c r="D15" s="30" t="s">
        <v>23</v>
      </c>
      <c r="E15" s="28" t="s">
        <v>248</v>
      </c>
    </row>
    <row r="16" spans="2:5" ht="14.25" thickBot="1">
      <c r="B16" s="15"/>
      <c r="D16" s="15" t="s">
        <v>31</v>
      </c>
      <c r="E16" s="28" t="s">
        <v>249</v>
      </c>
    </row>
    <row r="17" spans="2:5" ht="14.25" thickBot="1">
      <c r="B17" s="15"/>
      <c r="D17" s="15" t="s">
        <v>24</v>
      </c>
      <c r="E17" s="28" t="s">
        <v>250</v>
      </c>
    </row>
    <row r="18" spans="2:5" ht="14.25" thickBot="1">
      <c r="B18" s="15"/>
      <c r="D18" s="15" t="s">
        <v>25</v>
      </c>
      <c r="E18" s="28" t="s">
        <v>251</v>
      </c>
    </row>
    <row r="19" spans="2:6" ht="14.25" thickBot="1">
      <c r="B19" s="15"/>
      <c r="C19" s="8"/>
      <c r="D19" s="15" t="s">
        <v>41</v>
      </c>
      <c r="E19" s="28" t="s">
        <v>252</v>
      </c>
      <c r="F19" s="8"/>
    </row>
    <row r="20" spans="2:6" ht="14.25" thickBot="1">
      <c r="B20" s="15"/>
      <c r="C20" s="8"/>
      <c r="D20" s="15" t="s">
        <v>42</v>
      </c>
      <c r="E20" s="28" t="s">
        <v>253</v>
      </c>
      <c r="F20" s="8"/>
    </row>
    <row r="21" spans="2:6" ht="14.25" thickBot="1">
      <c r="B21" s="15"/>
      <c r="C21" s="8"/>
      <c r="D21" s="15" t="s">
        <v>37</v>
      </c>
      <c r="E21" s="28" t="s">
        <v>254</v>
      </c>
      <c r="F21" s="8"/>
    </row>
    <row r="22" spans="2:6" ht="13.5">
      <c r="B22" s="15"/>
      <c r="C22" s="8"/>
      <c r="D22" s="15" t="s">
        <v>29</v>
      </c>
      <c r="E22" s="28" t="s">
        <v>255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1:O42"/>
  <sheetViews>
    <sheetView zoomScalePageLayoutView="0" workbookViewId="0" topLeftCell="A4">
      <selection activeCell="C3" sqref="C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168</v>
      </c>
      <c r="D3" s="15" t="s">
        <v>50</v>
      </c>
      <c r="E3" s="28" t="s">
        <v>256</v>
      </c>
    </row>
    <row r="4" spans="2:5" ht="13.5" thickBot="1">
      <c r="B4" s="93" t="s">
        <v>169</v>
      </c>
      <c r="D4" s="15" t="s">
        <v>44</v>
      </c>
      <c r="E4" s="28" t="s">
        <v>257</v>
      </c>
    </row>
    <row r="5" spans="2:5" ht="14.25" thickBot="1">
      <c r="B5" s="93" t="s">
        <v>170</v>
      </c>
      <c r="D5" s="15" t="s">
        <v>55</v>
      </c>
      <c r="E5" s="28" t="s">
        <v>258</v>
      </c>
    </row>
    <row r="6" spans="2:5" ht="14.25" thickBot="1">
      <c r="B6" s="93" t="s">
        <v>171</v>
      </c>
      <c r="D6" s="15" t="s">
        <v>51</v>
      </c>
      <c r="E6" s="28" t="s">
        <v>257</v>
      </c>
    </row>
    <row r="7" spans="2:5" ht="14.25" thickBot="1">
      <c r="B7" s="93" t="s">
        <v>172</v>
      </c>
      <c r="D7" s="15" t="s">
        <v>43</v>
      </c>
      <c r="E7" s="28" t="s">
        <v>259</v>
      </c>
    </row>
    <row r="8" spans="2:5" ht="14.25" thickBot="1">
      <c r="B8" s="93" t="s">
        <v>173</v>
      </c>
      <c r="D8" s="15" t="s">
        <v>48</v>
      </c>
      <c r="E8" s="28" t="s">
        <v>260</v>
      </c>
    </row>
    <row r="9" spans="2:5" ht="14.25" thickBot="1">
      <c r="B9" s="93" t="s">
        <v>174</v>
      </c>
      <c r="D9" s="15" t="s">
        <v>58</v>
      </c>
      <c r="E9" s="28" t="s">
        <v>261</v>
      </c>
    </row>
    <row r="10" spans="2:5" ht="14.25" thickBot="1">
      <c r="B10" s="93" t="s">
        <v>175</v>
      </c>
      <c r="D10" s="15" t="s">
        <v>56</v>
      </c>
      <c r="E10" s="28" t="s">
        <v>262</v>
      </c>
    </row>
    <row r="11" spans="2:5" ht="14.25" thickBot="1">
      <c r="B11" s="93" t="s">
        <v>176</v>
      </c>
      <c r="D11" s="15" t="s">
        <v>46</v>
      </c>
      <c r="E11" s="28" t="s">
        <v>258</v>
      </c>
    </row>
    <row r="12" spans="2:5" ht="14.25" thickBot="1">
      <c r="B12" s="93" t="s">
        <v>177</v>
      </c>
      <c r="D12" s="15" t="s">
        <v>53</v>
      </c>
      <c r="E12" s="28" t="s">
        <v>263</v>
      </c>
    </row>
    <row r="13" spans="2:5" ht="14.25" thickBot="1">
      <c r="B13" s="7"/>
      <c r="D13" s="15" t="s">
        <v>45</v>
      </c>
      <c r="E13" s="28" t="s">
        <v>264</v>
      </c>
    </row>
    <row r="14" spans="4:5" ht="14.25" thickBot="1">
      <c r="D14" s="15" t="s">
        <v>47</v>
      </c>
      <c r="E14" s="28" t="s">
        <v>265</v>
      </c>
    </row>
    <row r="15" spans="4:5" ht="14.25" thickBot="1">
      <c r="D15" s="15" t="s">
        <v>54</v>
      </c>
      <c r="E15" s="28" t="s">
        <v>266</v>
      </c>
    </row>
    <row r="16" spans="2:5" ht="14.25" thickBot="1">
      <c r="B16" s="15"/>
      <c r="D16" s="15" t="s">
        <v>59</v>
      </c>
      <c r="E16" s="28" t="s">
        <v>267</v>
      </c>
    </row>
    <row r="17" spans="2:5" ht="14.25" thickBot="1">
      <c r="B17" s="15"/>
      <c r="D17" s="15" t="s">
        <v>61</v>
      </c>
      <c r="E17" s="28" t="s">
        <v>268</v>
      </c>
    </row>
    <row r="18" spans="2:5" ht="14.25" thickBot="1">
      <c r="B18" s="15"/>
      <c r="D18" s="15" t="s">
        <v>62</v>
      </c>
      <c r="E18" s="28" t="s">
        <v>269</v>
      </c>
    </row>
    <row r="19" spans="2:6" ht="14.25" thickBot="1">
      <c r="B19" s="15"/>
      <c r="C19" s="8"/>
      <c r="D19" s="15" t="s">
        <v>57</v>
      </c>
      <c r="E19" s="28" t="s">
        <v>270</v>
      </c>
      <c r="F19" s="8"/>
    </row>
    <row r="20" spans="2:6" ht="14.25" thickBot="1">
      <c r="B20" s="15"/>
      <c r="C20" s="8"/>
      <c r="D20" s="15" t="s">
        <v>52</v>
      </c>
      <c r="E20" s="28" t="s">
        <v>271</v>
      </c>
      <c r="F20" s="8"/>
    </row>
    <row r="21" spans="2:6" ht="14.25" thickBot="1">
      <c r="B21" s="15"/>
      <c r="C21" s="8"/>
      <c r="D21" s="15" t="s">
        <v>60</v>
      </c>
      <c r="E21" s="28" t="s">
        <v>272</v>
      </c>
      <c r="F21" s="8"/>
    </row>
    <row r="22" spans="2:6" ht="13.5">
      <c r="B22" s="15"/>
      <c r="C22" s="8"/>
      <c r="D22" s="15" t="s">
        <v>49</v>
      </c>
      <c r="E22" s="28" t="s">
        <v>257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B1:O42"/>
  <sheetViews>
    <sheetView zoomScalePageLayoutView="0" workbookViewId="0" topLeftCell="A1">
      <selection activeCell="C3" sqref="C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158</v>
      </c>
      <c r="D3" s="15" t="s">
        <v>66</v>
      </c>
      <c r="E3" s="28" t="s">
        <v>273</v>
      </c>
    </row>
    <row r="4" spans="2:5" ht="13.5" thickBot="1">
      <c r="B4" s="93" t="s">
        <v>159</v>
      </c>
      <c r="D4" s="15" t="s">
        <v>75</v>
      </c>
      <c r="E4" s="28" t="s">
        <v>274</v>
      </c>
    </row>
    <row r="5" spans="2:5" ht="14.25" thickBot="1">
      <c r="B5" s="93" t="s">
        <v>160</v>
      </c>
      <c r="D5" s="15" t="s">
        <v>80</v>
      </c>
      <c r="E5" s="28" t="s">
        <v>275</v>
      </c>
    </row>
    <row r="6" spans="2:5" ht="14.25" thickBot="1">
      <c r="B6" s="93" t="s">
        <v>161</v>
      </c>
      <c r="D6" s="15" t="s">
        <v>73</v>
      </c>
      <c r="E6" s="28" t="s">
        <v>276</v>
      </c>
    </row>
    <row r="7" spans="2:5" ht="14.25" thickBot="1">
      <c r="B7" s="93" t="s">
        <v>162</v>
      </c>
      <c r="D7" s="15" t="s">
        <v>67</v>
      </c>
      <c r="E7" s="28" t="s">
        <v>277</v>
      </c>
    </row>
    <row r="8" spans="2:5" ht="14.25" thickBot="1">
      <c r="B8" s="93" t="s">
        <v>163</v>
      </c>
      <c r="D8" s="15" t="s">
        <v>63</v>
      </c>
      <c r="E8" s="28" t="s">
        <v>278</v>
      </c>
    </row>
    <row r="9" spans="2:5" ht="14.25" thickBot="1">
      <c r="B9" s="93" t="s">
        <v>164</v>
      </c>
      <c r="D9" s="15" t="s">
        <v>65</v>
      </c>
      <c r="E9" s="28" t="s">
        <v>279</v>
      </c>
    </row>
    <row r="10" spans="2:5" ht="14.25" thickBot="1">
      <c r="B10" s="93" t="s">
        <v>165</v>
      </c>
      <c r="D10" s="15" t="s">
        <v>69</v>
      </c>
      <c r="E10" s="28" t="s">
        <v>280</v>
      </c>
    </row>
    <row r="11" spans="2:5" ht="14.25" thickBot="1">
      <c r="B11" s="93" t="s">
        <v>166</v>
      </c>
      <c r="D11" s="15" t="s">
        <v>70</v>
      </c>
      <c r="E11" s="28" t="s">
        <v>281</v>
      </c>
    </row>
    <row r="12" spans="2:5" ht="14.25" thickBot="1">
      <c r="B12" s="93" t="s">
        <v>167</v>
      </c>
      <c r="D12" s="15" t="s">
        <v>79</v>
      </c>
      <c r="E12" s="28" t="s">
        <v>282</v>
      </c>
    </row>
    <row r="13" spans="2:5" ht="14.25" thickBot="1">
      <c r="B13" s="7"/>
      <c r="D13" s="15" t="s">
        <v>64</v>
      </c>
      <c r="E13" s="28" t="s">
        <v>283</v>
      </c>
    </row>
    <row r="14" spans="4:5" ht="14.25" thickBot="1">
      <c r="D14" s="15" t="s">
        <v>78</v>
      </c>
      <c r="E14" s="28" t="s">
        <v>284</v>
      </c>
    </row>
    <row r="15" spans="4:5" ht="14.25" thickBot="1">
      <c r="D15" s="15" t="s">
        <v>76</v>
      </c>
      <c r="E15" s="28" t="s">
        <v>285</v>
      </c>
    </row>
    <row r="16" spans="2:5" ht="14.25" thickBot="1">
      <c r="B16" s="15"/>
      <c r="D16" s="15" t="s">
        <v>81</v>
      </c>
      <c r="E16" s="28" t="s">
        <v>286</v>
      </c>
    </row>
    <row r="17" spans="2:5" ht="14.25" thickBot="1">
      <c r="B17" s="15"/>
      <c r="D17" s="15" t="s">
        <v>77</v>
      </c>
      <c r="E17" s="28"/>
    </row>
    <row r="18" spans="2:5" ht="14.25" thickBot="1">
      <c r="B18" s="15"/>
      <c r="D18" s="30" t="s">
        <v>71</v>
      </c>
      <c r="E18" s="28" t="s">
        <v>287</v>
      </c>
    </row>
    <row r="19" spans="2:6" ht="14.25" thickBot="1">
      <c r="B19" s="15"/>
      <c r="C19" s="8"/>
      <c r="D19" s="15" t="s">
        <v>72</v>
      </c>
      <c r="E19" s="28" t="s">
        <v>288</v>
      </c>
      <c r="F19" s="8"/>
    </row>
    <row r="20" spans="2:6" ht="14.25" thickBot="1">
      <c r="B20" s="15"/>
      <c r="C20" s="8"/>
      <c r="D20" s="15" t="s">
        <v>82</v>
      </c>
      <c r="E20" s="28" t="s">
        <v>289</v>
      </c>
      <c r="F20" s="8"/>
    </row>
    <row r="21" spans="2:6" ht="14.25" thickBot="1">
      <c r="B21" s="15"/>
      <c r="C21" s="8"/>
      <c r="D21" s="15" t="s">
        <v>68</v>
      </c>
      <c r="E21" s="28" t="s">
        <v>290</v>
      </c>
      <c r="F21" s="8"/>
    </row>
    <row r="22" spans="2:6" ht="13.5">
      <c r="B22" s="15"/>
      <c r="C22" s="8"/>
      <c r="D22" s="15" t="s">
        <v>74</v>
      </c>
      <c r="E22" s="28" t="s">
        <v>291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B1:O42"/>
  <sheetViews>
    <sheetView zoomScalePageLayoutView="0" workbookViewId="0" topLeftCell="A1">
      <selection activeCell="C3" sqref="C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178</v>
      </c>
      <c r="D3" s="15" t="s">
        <v>97</v>
      </c>
      <c r="E3" s="28" t="s">
        <v>292</v>
      </c>
    </row>
    <row r="4" spans="2:5" ht="13.5" thickBot="1">
      <c r="B4" s="93" t="s">
        <v>179</v>
      </c>
      <c r="D4" s="15" t="s">
        <v>86</v>
      </c>
      <c r="E4" s="28" t="s">
        <v>293</v>
      </c>
    </row>
    <row r="5" spans="2:5" ht="14.25" thickBot="1">
      <c r="B5" s="93" t="s">
        <v>180</v>
      </c>
      <c r="D5" s="15" t="s">
        <v>85</v>
      </c>
      <c r="E5" s="28" t="s">
        <v>294</v>
      </c>
    </row>
    <row r="6" spans="2:5" ht="14.25" thickBot="1">
      <c r="B6" s="93" t="s">
        <v>181</v>
      </c>
      <c r="D6" s="15" t="s">
        <v>96</v>
      </c>
      <c r="E6" s="28" t="s">
        <v>295</v>
      </c>
    </row>
    <row r="7" spans="2:5" ht="14.25" thickBot="1">
      <c r="B7" s="93" t="s">
        <v>182</v>
      </c>
      <c r="D7" s="15" t="s">
        <v>95</v>
      </c>
      <c r="E7" s="28" t="s">
        <v>296</v>
      </c>
    </row>
    <row r="8" spans="2:5" ht="14.25" thickBot="1">
      <c r="B8" s="93" t="s">
        <v>183</v>
      </c>
      <c r="D8" s="15" t="s">
        <v>92</v>
      </c>
      <c r="E8" s="28" t="s">
        <v>297</v>
      </c>
    </row>
    <row r="9" spans="2:5" ht="14.25" thickBot="1">
      <c r="B9" s="93" t="s">
        <v>184</v>
      </c>
      <c r="D9" s="15" t="s">
        <v>90</v>
      </c>
      <c r="E9" s="28" t="s">
        <v>298</v>
      </c>
    </row>
    <row r="10" spans="2:5" ht="14.25" thickBot="1">
      <c r="B10" s="93" t="s">
        <v>185</v>
      </c>
      <c r="D10" s="15" t="s">
        <v>89</v>
      </c>
      <c r="E10" s="28" t="s">
        <v>299</v>
      </c>
    </row>
    <row r="11" spans="2:5" ht="14.25" thickBot="1">
      <c r="B11" s="93" t="s">
        <v>186</v>
      </c>
      <c r="D11" s="15" t="s">
        <v>87</v>
      </c>
      <c r="E11" s="28" t="s">
        <v>300</v>
      </c>
    </row>
    <row r="12" spans="2:5" ht="14.25" thickBot="1">
      <c r="B12" s="93" t="s">
        <v>187</v>
      </c>
      <c r="D12" s="15" t="s">
        <v>83</v>
      </c>
      <c r="E12" s="28" t="s">
        <v>301</v>
      </c>
    </row>
    <row r="13" spans="2:5" ht="14.25" thickBot="1">
      <c r="B13" s="7"/>
      <c r="D13" s="15" t="s">
        <v>99</v>
      </c>
      <c r="E13" s="28" t="s">
        <v>302</v>
      </c>
    </row>
    <row r="14" spans="4:5" ht="14.25" thickBot="1">
      <c r="D14" s="15" t="s">
        <v>93</v>
      </c>
      <c r="E14" s="28" t="s">
        <v>303</v>
      </c>
    </row>
    <row r="15" spans="4:5" ht="14.25" thickBot="1">
      <c r="D15" s="15" t="s">
        <v>102</v>
      </c>
      <c r="E15" s="28" t="s">
        <v>304</v>
      </c>
    </row>
    <row r="16" spans="2:5" ht="14.25" thickBot="1">
      <c r="B16" s="15"/>
      <c r="D16" s="15" t="s">
        <v>88</v>
      </c>
      <c r="E16" s="28" t="s">
        <v>305</v>
      </c>
    </row>
    <row r="17" spans="2:5" ht="14.25" thickBot="1">
      <c r="B17" s="15"/>
      <c r="D17" s="30" t="s">
        <v>100</v>
      </c>
      <c r="E17" s="28"/>
    </row>
    <row r="18" spans="2:5" ht="14.25" thickBot="1">
      <c r="B18" s="15"/>
      <c r="D18" s="15" t="s">
        <v>84</v>
      </c>
      <c r="E18" s="28" t="s">
        <v>306</v>
      </c>
    </row>
    <row r="19" spans="2:6" ht="14.25" thickBot="1">
      <c r="B19" s="15"/>
      <c r="C19" s="8"/>
      <c r="D19" s="15" t="s">
        <v>94</v>
      </c>
      <c r="E19" s="28" t="s">
        <v>307</v>
      </c>
      <c r="F19" s="8"/>
    </row>
    <row r="20" spans="2:6" ht="14.25" thickBot="1">
      <c r="B20" s="15"/>
      <c r="C20" s="8"/>
      <c r="D20" s="15" t="s">
        <v>98</v>
      </c>
      <c r="E20" s="28" t="s">
        <v>308</v>
      </c>
      <c r="F20" s="8"/>
    </row>
    <row r="21" spans="2:6" ht="14.25" thickBot="1">
      <c r="B21" s="15"/>
      <c r="C21" s="8"/>
      <c r="D21" s="15" t="s">
        <v>101</v>
      </c>
      <c r="E21" s="28" t="s">
        <v>309</v>
      </c>
      <c r="F21" s="8"/>
    </row>
    <row r="22" spans="2:6" ht="13.5">
      <c r="B22" s="15"/>
      <c r="C22" s="8"/>
      <c r="D22" s="15" t="s">
        <v>91</v>
      </c>
      <c r="E22" s="28" t="s">
        <v>310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IV39"/>
      <selection pane="topRight" activeCell="A1" sqref="A1:IV39"/>
      <selection pane="bottomLeft" activeCell="A1" sqref="A1:IV39"/>
      <selection pane="bottomRight" activeCell="G17" sqref="G17"/>
    </sheetView>
  </sheetViews>
  <sheetFormatPr defaultColWidth="10.375" defaultRowHeight="12.75"/>
  <cols>
    <col min="1" max="1" width="10.75390625" style="0" customWidth="1"/>
    <col min="2" max="2" width="33.62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0" ht="171" thickBot="1" thickTop="1">
      <c r="C2" s="110" t="s">
        <v>140</v>
      </c>
      <c r="D2" s="113" t="s">
        <v>141</v>
      </c>
      <c r="E2" s="113" t="s">
        <v>142</v>
      </c>
      <c r="F2" s="113" t="s">
        <v>143</v>
      </c>
      <c r="G2" s="99" t="s">
        <v>144</v>
      </c>
      <c r="H2" s="99" t="s">
        <v>145</v>
      </c>
      <c r="I2" s="99" t="s">
        <v>146</v>
      </c>
      <c r="J2" s="100" t="s">
        <v>147</v>
      </c>
    </row>
    <row r="3" spans="2:11" ht="15" customHeight="1" thickTop="1">
      <c r="B3" s="32" t="s">
        <v>118</v>
      </c>
      <c r="C3" s="23"/>
      <c r="D3" s="19"/>
      <c r="E3" s="24"/>
      <c r="F3" s="24"/>
      <c r="G3" s="24"/>
      <c r="H3" s="24"/>
      <c r="I3" s="24"/>
      <c r="J3" s="27"/>
      <c r="K3" s="101" t="s">
        <v>315</v>
      </c>
    </row>
    <row r="4" spans="2:11" ht="15" customHeight="1" thickBot="1">
      <c r="B4" s="31" t="s">
        <v>138</v>
      </c>
      <c r="C4" s="91">
        <v>1</v>
      </c>
      <c r="D4" s="114">
        <v>0</v>
      </c>
      <c r="E4" s="116">
        <v>1</v>
      </c>
      <c r="F4" s="38">
        <v>1</v>
      </c>
      <c r="G4" s="38">
        <v>1</v>
      </c>
      <c r="H4" s="38">
        <v>1</v>
      </c>
      <c r="I4" s="38">
        <v>1</v>
      </c>
      <c r="J4" s="46">
        <v>10</v>
      </c>
      <c r="K4" s="103"/>
    </row>
    <row r="5" spans="2:11" ht="15" customHeight="1" thickTop="1">
      <c r="B5" s="33" t="s">
        <v>120</v>
      </c>
      <c r="C5" s="111">
        <v>10</v>
      </c>
      <c r="D5" s="25">
        <v>2</v>
      </c>
      <c r="E5" s="20">
        <v>1</v>
      </c>
      <c r="F5" s="20">
        <v>1</v>
      </c>
      <c r="G5" s="20">
        <v>1</v>
      </c>
      <c r="H5" s="20">
        <v>1</v>
      </c>
      <c r="I5" s="25">
        <v>1</v>
      </c>
      <c r="J5" s="26">
        <v>1</v>
      </c>
      <c r="K5" s="104" t="s">
        <v>312</v>
      </c>
    </row>
    <row r="6" spans="2:11" ht="15" customHeight="1" thickBot="1">
      <c r="B6" s="34" t="s">
        <v>116</v>
      </c>
      <c r="C6" s="92">
        <v>2</v>
      </c>
      <c r="D6" s="39">
        <v>1</v>
      </c>
      <c r="E6" s="40">
        <v>1</v>
      </c>
      <c r="F6" s="40">
        <v>1</v>
      </c>
      <c r="G6" s="40">
        <v>1</v>
      </c>
      <c r="H6" s="40">
        <v>1</v>
      </c>
      <c r="I6" s="39">
        <v>0</v>
      </c>
      <c r="J6" s="45">
        <v>0</v>
      </c>
      <c r="K6" s="105"/>
    </row>
    <row r="7" spans="2:11" ht="15" customHeight="1" thickTop="1">
      <c r="B7" s="32" t="s">
        <v>122</v>
      </c>
      <c r="C7" s="23">
        <v>1</v>
      </c>
      <c r="D7" s="115">
        <v>20</v>
      </c>
      <c r="E7" s="24">
        <v>2</v>
      </c>
      <c r="F7" s="19">
        <v>1</v>
      </c>
      <c r="G7" s="24">
        <v>0</v>
      </c>
      <c r="H7" s="19">
        <v>1</v>
      </c>
      <c r="I7" s="24">
        <v>1</v>
      </c>
      <c r="J7" s="21">
        <v>1</v>
      </c>
      <c r="K7" s="101" t="s">
        <v>316</v>
      </c>
    </row>
    <row r="8" spans="2:11" ht="15" customHeight="1" thickBot="1">
      <c r="B8" s="31" t="s">
        <v>114</v>
      </c>
      <c r="C8" s="112">
        <v>10</v>
      </c>
      <c r="D8" s="38">
        <v>2</v>
      </c>
      <c r="E8" s="116">
        <v>1</v>
      </c>
      <c r="F8" s="41">
        <v>1</v>
      </c>
      <c r="G8" s="38">
        <v>1</v>
      </c>
      <c r="H8" s="41">
        <v>1</v>
      </c>
      <c r="I8" s="38">
        <v>0</v>
      </c>
      <c r="J8" s="42">
        <v>1</v>
      </c>
      <c r="K8" s="103"/>
    </row>
    <row r="9" spans="2:11" ht="15" customHeight="1" thickTop="1">
      <c r="B9" s="33" t="s">
        <v>123</v>
      </c>
      <c r="C9" s="18">
        <v>0</v>
      </c>
      <c r="D9" s="25">
        <v>1</v>
      </c>
      <c r="E9" s="20">
        <v>1</v>
      </c>
      <c r="F9" s="20">
        <v>1</v>
      </c>
      <c r="G9" s="20">
        <v>1</v>
      </c>
      <c r="H9" s="20">
        <v>1</v>
      </c>
      <c r="I9" s="20">
        <v>10</v>
      </c>
      <c r="J9" s="43">
        <v>1</v>
      </c>
      <c r="K9" s="104" t="s">
        <v>313</v>
      </c>
    </row>
    <row r="10" spans="2:11" ht="15" customHeight="1" thickBot="1">
      <c r="B10" s="34" t="s">
        <v>112</v>
      </c>
      <c r="C10" s="37">
        <v>0</v>
      </c>
      <c r="D10" s="116">
        <v>0</v>
      </c>
      <c r="E10" s="40">
        <v>1</v>
      </c>
      <c r="F10" s="40">
        <v>1</v>
      </c>
      <c r="G10" s="40">
        <v>1</v>
      </c>
      <c r="H10" s="40">
        <v>1</v>
      </c>
      <c r="I10" s="40">
        <v>10</v>
      </c>
      <c r="J10" s="44">
        <v>1</v>
      </c>
      <c r="K10" s="105"/>
    </row>
    <row r="11" spans="2:11" ht="15" customHeight="1" thickTop="1">
      <c r="B11" s="32" t="s">
        <v>121</v>
      </c>
      <c r="C11" s="111">
        <v>0</v>
      </c>
      <c r="D11" s="19">
        <v>2</v>
      </c>
      <c r="E11" s="115">
        <v>1</v>
      </c>
      <c r="F11" s="115">
        <v>0</v>
      </c>
      <c r="G11" s="24">
        <v>10</v>
      </c>
      <c r="H11" s="19">
        <v>1</v>
      </c>
      <c r="I11" s="19">
        <v>1</v>
      </c>
      <c r="J11" s="21">
        <v>1</v>
      </c>
      <c r="K11" s="101" t="s">
        <v>318</v>
      </c>
    </row>
    <row r="12" spans="2:11" ht="15" customHeight="1" thickBot="1">
      <c r="B12" s="31" t="s">
        <v>111</v>
      </c>
      <c r="C12" s="91">
        <v>12</v>
      </c>
      <c r="D12" s="41">
        <v>2</v>
      </c>
      <c r="E12" s="38">
        <v>2</v>
      </c>
      <c r="F12" s="38">
        <v>1</v>
      </c>
      <c r="G12" s="38">
        <v>0</v>
      </c>
      <c r="H12" s="41">
        <v>1</v>
      </c>
      <c r="I12" s="41">
        <v>1</v>
      </c>
      <c r="J12" s="42">
        <v>1</v>
      </c>
      <c r="K12" s="103"/>
    </row>
    <row r="13" spans="2:11" ht="15" customHeight="1" thickTop="1">
      <c r="B13" s="33" t="s">
        <v>119</v>
      </c>
      <c r="C13" s="22">
        <v>0</v>
      </c>
      <c r="D13" s="115">
        <v>0</v>
      </c>
      <c r="E13" s="20">
        <v>1</v>
      </c>
      <c r="F13" s="20">
        <v>1</v>
      </c>
      <c r="G13" s="25">
        <v>0</v>
      </c>
      <c r="H13" s="20">
        <v>1</v>
      </c>
      <c r="I13" s="25">
        <v>20</v>
      </c>
      <c r="J13" s="43">
        <v>1</v>
      </c>
      <c r="K13" s="104" t="s">
        <v>312</v>
      </c>
    </row>
    <row r="14" spans="2:11" ht="15" customHeight="1" thickBot="1">
      <c r="B14" s="34" t="s">
        <v>113</v>
      </c>
      <c r="C14" s="92">
        <v>10</v>
      </c>
      <c r="D14" s="39">
        <v>2</v>
      </c>
      <c r="E14" s="40">
        <v>1</v>
      </c>
      <c r="F14" s="40">
        <v>1</v>
      </c>
      <c r="G14" s="39">
        <v>1</v>
      </c>
      <c r="H14" s="40">
        <v>1</v>
      </c>
      <c r="I14" s="39">
        <v>0</v>
      </c>
      <c r="J14" s="44">
        <v>1</v>
      </c>
      <c r="K14" s="105"/>
    </row>
    <row r="15" spans="2:11" ht="15" customHeight="1" thickTop="1">
      <c r="B15" s="32" t="s">
        <v>117</v>
      </c>
      <c r="C15" s="23">
        <v>1</v>
      </c>
      <c r="D15" s="24">
        <v>2</v>
      </c>
      <c r="E15" s="115">
        <v>1</v>
      </c>
      <c r="F15" s="19">
        <v>1</v>
      </c>
      <c r="G15" s="19">
        <v>1</v>
      </c>
      <c r="H15" s="19">
        <v>1</v>
      </c>
      <c r="I15" s="19">
        <v>12</v>
      </c>
      <c r="J15" s="21">
        <v>1</v>
      </c>
      <c r="K15" s="101" t="s">
        <v>314</v>
      </c>
    </row>
    <row r="16" spans="2:11" ht="15" customHeight="1" thickBot="1">
      <c r="B16" s="35" t="s">
        <v>115</v>
      </c>
      <c r="C16" s="112">
        <v>0</v>
      </c>
      <c r="D16" s="38">
        <v>1</v>
      </c>
      <c r="E16" s="38">
        <v>0</v>
      </c>
      <c r="F16" s="41">
        <v>1</v>
      </c>
      <c r="G16" s="41">
        <v>1</v>
      </c>
      <c r="H16" s="41">
        <v>1</v>
      </c>
      <c r="I16" s="41">
        <v>12</v>
      </c>
      <c r="J16" s="42">
        <v>1</v>
      </c>
      <c r="K16" s="102"/>
    </row>
    <row r="17" spans="3:10" ht="19.5" customHeight="1" thickBot="1" thickTop="1">
      <c r="C17" s="10">
        <v>0</v>
      </c>
      <c r="D17" s="16">
        <v>0</v>
      </c>
      <c r="E17" s="16">
        <v>1</v>
      </c>
      <c r="F17" s="16">
        <v>0</v>
      </c>
      <c r="G17" s="16"/>
      <c r="H17" s="16"/>
      <c r="I17" s="16"/>
      <c r="J17" s="11"/>
    </row>
    <row r="18" ht="15" customHeight="1" thickTop="1"/>
    <row r="19" ht="15" customHeight="1"/>
    <row r="20" ht="15" customHeight="1"/>
    <row r="21" ht="15" customHeight="1"/>
    <row r="22" ht="15" customHeight="1"/>
    <row r="23" ht="19.5" customHeight="1"/>
    <row r="24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2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17" sqref="G17"/>
    </sheetView>
  </sheetViews>
  <sheetFormatPr defaultColWidth="10.375" defaultRowHeight="12.75"/>
  <cols>
    <col min="1" max="1" width="10.75390625" style="0" customWidth="1"/>
    <col min="2" max="2" width="38.37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10.75390625" style="0" customWidth="1"/>
  </cols>
  <sheetData>
    <row r="1" ht="15" customHeight="1" thickBot="1"/>
    <row r="2" spans="3:10" ht="171" thickBot="1" thickTop="1">
      <c r="C2" s="110" t="s">
        <v>140</v>
      </c>
      <c r="D2" s="113" t="s">
        <v>141</v>
      </c>
      <c r="E2" s="113" t="s">
        <v>142</v>
      </c>
      <c r="F2" s="113" t="s">
        <v>143</v>
      </c>
      <c r="G2" s="99" t="s">
        <v>144</v>
      </c>
      <c r="H2" s="99" t="s">
        <v>145</v>
      </c>
      <c r="I2" s="99" t="s">
        <v>146</v>
      </c>
      <c r="J2" s="100" t="s">
        <v>147</v>
      </c>
    </row>
    <row r="3" spans="2:11" ht="15" customHeight="1" thickTop="1">
      <c r="B3" s="32" t="s">
        <v>130</v>
      </c>
      <c r="C3" s="23">
        <v>0</v>
      </c>
      <c r="D3" s="115">
        <v>10</v>
      </c>
      <c r="E3" s="19">
        <v>1</v>
      </c>
      <c r="F3" s="19">
        <v>1</v>
      </c>
      <c r="G3" s="19">
        <v>1</v>
      </c>
      <c r="H3" s="19">
        <v>1</v>
      </c>
      <c r="I3" s="24">
        <v>0</v>
      </c>
      <c r="J3" s="21">
        <v>1</v>
      </c>
      <c r="K3" s="101" t="s">
        <v>312</v>
      </c>
    </row>
    <row r="4" spans="2:11" ht="15" customHeight="1" thickBot="1">
      <c r="B4" s="31" t="s">
        <v>125</v>
      </c>
      <c r="C4" s="91">
        <v>20</v>
      </c>
      <c r="D4" s="38">
        <v>2</v>
      </c>
      <c r="E4" s="41">
        <v>1</v>
      </c>
      <c r="F4" s="41">
        <v>1</v>
      </c>
      <c r="G4" s="41">
        <v>1</v>
      </c>
      <c r="H4" s="41">
        <v>1</v>
      </c>
      <c r="I4" s="38">
        <v>2</v>
      </c>
      <c r="J4" s="42">
        <v>1</v>
      </c>
      <c r="K4" s="103"/>
    </row>
    <row r="5" spans="2:11" ht="15" customHeight="1" thickTop="1">
      <c r="B5" s="33" t="s">
        <v>128</v>
      </c>
      <c r="C5" s="18">
        <v>1</v>
      </c>
      <c r="D5" s="25">
        <v>2</v>
      </c>
      <c r="E5" s="25">
        <v>12</v>
      </c>
      <c r="F5" s="20">
        <v>1</v>
      </c>
      <c r="G5" s="20">
        <v>1</v>
      </c>
      <c r="H5" s="20">
        <v>1</v>
      </c>
      <c r="I5" s="20">
        <v>1</v>
      </c>
      <c r="J5" s="43">
        <v>1</v>
      </c>
      <c r="K5" s="104" t="s">
        <v>313</v>
      </c>
    </row>
    <row r="6" spans="2:11" ht="15" customHeight="1" thickBot="1">
      <c r="B6" s="34" t="s">
        <v>132</v>
      </c>
      <c r="C6" s="37">
        <v>1</v>
      </c>
      <c r="D6" s="116">
        <v>10</v>
      </c>
      <c r="E6" s="39">
        <v>1</v>
      </c>
      <c r="F6" s="40">
        <v>1</v>
      </c>
      <c r="G6" s="40">
        <v>1</v>
      </c>
      <c r="H6" s="40">
        <v>1</v>
      </c>
      <c r="I6" s="40">
        <v>1</v>
      </c>
      <c r="J6" s="44">
        <v>1</v>
      </c>
      <c r="K6" s="105"/>
    </row>
    <row r="7" spans="2:11" ht="15" customHeight="1" thickTop="1">
      <c r="B7" s="32" t="s">
        <v>126</v>
      </c>
      <c r="C7" s="23">
        <v>1</v>
      </c>
      <c r="D7" s="115">
        <v>0</v>
      </c>
      <c r="E7" s="19">
        <v>1</v>
      </c>
      <c r="F7" s="19">
        <v>1</v>
      </c>
      <c r="G7" s="24">
        <v>10</v>
      </c>
      <c r="H7" s="19">
        <v>1</v>
      </c>
      <c r="I7" s="24">
        <v>1</v>
      </c>
      <c r="J7" s="27">
        <v>1</v>
      </c>
      <c r="K7" s="101" t="s">
        <v>312</v>
      </c>
    </row>
    <row r="8" spans="2:11" ht="15" customHeight="1" thickBot="1">
      <c r="B8" s="31" t="s">
        <v>137</v>
      </c>
      <c r="C8" s="91">
        <v>2</v>
      </c>
      <c r="D8" s="38">
        <v>2</v>
      </c>
      <c r="E8" s="41">
        <v>1</v>
      </c>
      <c r="F8" s="41">
        <v>1</v>
      </c>
      <c r="G8" s="38">
        <v>1</v>
      </c>
      <c r="H8" s="41">
        <v>1</v>
      </c>
      <c r="I8" s="38">
        <v>0</v>
      </c>
      <c r="J8" s="46">
        <v>10</v>
      </c>
      <c r="K8" s="103"/>
    </row>
    <row r="9" spans="2:11" ht="15" customHeight="1" thickTop="1">
      <c r="B9" s="33" t="s">
        <v>127</v>
      </c>
      <c r="C9" s="22">
        <v>1</v>
      </c>
      <c r="D9" s="20">
        <v>1</v>
      </c>
      <c r="E9" s="20">
        <v>1</v>
      </c>
      <c r="F9" s="20">
        <v>1</v>
      </c>
      <c r="G9" s="25">
        <v>10</v>
      </c>
      <c r="H9" s="20">
        <v>1</v>
      </c>
      <c r="I9" s="20">
        <v>1</v>
      </c>
      <c r="J9" s="43">
        <v>1</v>
      </c>
      <c r="K9" s="104" t="s">
        <v>313</v>
      </c>
    </row>
    <row r="10" spans="2:11" ht="15" customHeight="1" thickBot="1">
      <c r="B10" s="34" t="s">
        <v>136</v>
      </c>
      <c r="C10" s="112">
        <v>10</v>
      </c>
      <c r="D10" s="40">
        <v>1</v>
      </c>
      <c r="E10" s="40">
        <v>1</v>
      </c>
      <c r="F10" s="40">
        <v>1</v>
      </c>
      <c r="G10" s="39">
        <v>1</v>
      </c>
      <c r="H10" s="40">
        <v>1</v>
      </c>
      <c r="I10" s="40">
        <v>1</v>
      </c>
      <c r="J10" s="44">
        <v>1</v>
      </c>
      <c r="K10" s="105"/>
    </row>
    <row r="11" spans="2:11" ht="15" customHeight="1" thickTop="1">
      <c r="B11" s="32" t="s">
        <v>129</v>
      </c>
      <c r="C11" s="17">
        <v>1</v>
      </c>
      <c r="D11" s="115">
        <v>20</v>
      </c>
      <c r="E11" s="19">
        <v>1</v>
      </c>
      <c r="F11" s="24">
        <v>2</v>
      </c>
      <c r="G11" s="24">
        <v>1</v>
      </c>
      <c r="H11" s="19">
        <v>1</v>
      </c>
      <c r="I11" s="24">
        <v>0</v>
      </c>
      <c r="J11" s="21">
        <v>1</v>
      </c>
      <c r="K11" s="101" t="s">
        <v>312</v>
      </c>
    </row>
    <row r="12" spans="2:11" ht="15" customHeight="1" thickBot="1">
      <c r="B12" s="31" t="s">
        <v>124</v>
      </c>
      <c r="C12" s="36">
        <v>1</v>
      </c>
      <c r="D12" s="38">
        <v>2</v>
      </c>
      <c r="E12" s="41">
        <v>1</v>
      </c>
      <c r="F12" s="38">
        <v>1</v>
      </c>
      <c r="G12" s="38">
        <v>10</v>
      </c>
      <c r="H12" s="41">
        <v>1</v>
      </c>
      <c r="I12" s="38">
        <v>1</v>
      </c>
      <c r="J12" s="42">
        <v>1</v>
      </c>
      <c r="K12" s="103"/>
    </row>
    <row r="13" spans="2:11" ht="15" customHeight="1" thickTop="1">
      <c r="B13" s="33" t="s">
        <v>131</v>
      </c>
      <c r="C13" s="111">
        <v>0</v>
      </c>
      <c r="D13" s="115">
        <v>20</v>
      </c>
      <c r="E13" s="20">
        <v>1</v>
      </c>
      <c r="F13" s="20">
        <v>1</v>
      </c>
      <c r="G13" s="25">
        <v>1</v>
      </c>
      <c r="H13" s="20">
        <v>1</v>
      </c>
      <c r="I13" s="25">
        <v>1</v>
      </c>
      <c r="J13" s="43">
        <v>1</v>
      </c>
      <c r="K13" s="104" t="s">
        <v>317</v>
      </c>
    </row>
    <row r="14" spans="2:11" ht="15" customHeight="1" thickBot="1">
      <c r="B14" s="34" t="s">
        <v>135</v>
      </c>
      <c r="C14" s="92">
        <v>1</v>
      </c>
      <c r="D14" s="39">
        <v>1</v>
      </c>
      <c r="E14" s="40">
        <v>1</v>
      </c>
      <c r="F14" s="40">
        <v>1</v>
      </c>
      <c r="G14" s="39">
        <v>10</v>
      </c>
      <c r="H14" s="40">
        <v>1</v>
      </c>
      <c r="I14" s="39">
        <v>0</v>
      </c>
      <c r="J14" s="44">
        <v>1</v>
      </c>
      <c r="K14" s="105"/>
    </row>
    <row r="15" spans="2:11" ht="15" customHeight="1" thickTop="1">
      <c r="B15" s="32" t="s">
        <v>133</v>
      </c>
      <c r="C15" s="17">
        <v>1</v>
      </c>
      <c r="D15" s="24">
        <v>1</v>
      </c>
      <c r="E15" s="19">
        <v>1</v>
      </c>
      <c r="F15" s="19">
        <v>1</v>
      </c>
      <c r="G15" s="24">
        <v>1</v>
      </c>
      <c r="H15" s="19">
        <v>1</v>
      </c>
      <c r="I15" s="24">
        <v>1</v>
      </c>
      <c r="J15" s="27">
        <v>12</v>
      </c>
      <c r="K15" s="101" t="s">
        <v>313</v>
      </c>
    </row>
    <row r="16" spans="2:11" ht="15" customHeight="1" thickBot="1">
      <c r="B16" s="35" t="s">
        <v>134</v>
      </c>
      <c r="C16" s="36">
        <v>1</v>
      </c>
      <c r="D16" s="116">
        <v>0</v>
      </c>
      <c r="E16" s="41">
        <v>1</v>
      </c>
      <c r="F16" s="41">
        <v>1</v>
      </c>
      <c r="G16" s="38">
        <v>0</v>
      </c>
      <c r="H16" s="41">
        <v>1</v>
      </c>
      <c r="I16" s="38">
        <v>0</v>
      </c>
      <c r="J16" s="46">
        <v>20</v>
      </c>
      <c r="K16" s="102"/>
    </row>
    <row r="17" spans="3:10" ht="19.5" customHeight="1" thickBot="1" thickTop="1">
      <c r="C17" s="10">
        <v>0</v>
      </c>
      <c r="D17" s="16">
        <v>0</v>
      </c>
      <c r="E17" s="16">
        <v>1</v>
      </c>
      <c r="F17" s="16">
        <v>0</v>
      </c>
      <c r="G17" s="16"/>
      <c r="H17" s="16"/>
      <c r="I17" s="16"/>
      <c r="J17" s="11"/>
    </row>
    <row r="18" ht="15" customHeight="1" thickTop="1"/>
    <row r="19" ht="19.5" customHeight="1"/>
    <row r="20" ht="15" customHeight="1"/>
    <row r="21" ht="15" customHeight="1"/>
    <row r="22" ht="15" customHeight="1"/>
    <row r="23" ht="15" customHeight="1"/>
    <row r="24" ht="15" customHeight="1"/>
    <row r="25" ht="19.5" customHeight="1"/>
    <row r="26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2012-04-28T13:05:30Z</dcterms:modified>
  <cp:category/>
  <cp:version/>
  <cp:contentType/>
  <cp:contentStatus/>
</cp:coreProperties>
</file>