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80" windowHeight="9195" tabRatio="889" firstSheet="2" activeTab="4"/>
  </bookViews>
  <sheets>
    <sheet name="ПрогнозыУкр" sheetId="1" state="hidden" r:id="rId1"/>
    <sheet name="ПрогнозыГер" sheetId="2" state="hidden" r:id="rId2"/>
    <sheet name="МатчиУкр" sheetId="3" r:id="rId3"/>
    <sheet name="ТаблицаУкр" sheetId="4" r:id="rId4"/>
    <sheet name="МатчиГер" sheetId="5" r:id="rId5"/>
    <sheet name="ТаблицаГер" sheetId="6" r:id="rId6"/>
  </sheets>
  <externalReferences>
    <externalReference r:id="rId9"/>
  </externalReferences>
  <definedNames>
    <definedName name="prognoz">'[1]Таблица'!$Y$2:$AH$17</definedName>
  </definedNames>
  <calcPr fullCalcOnLoad="1"/>
</workbook>
</file>

<file path=xl/sharedStrings.xml><?xml version="1.0" encoding="utf-8"?>
<sst xmlns="http://schemas.openxmlformats.org/spreadsheetml/2006/main" count="245" uniqueCount="94">
  <si>
    <t>Матчи</t>
  </si>
  <si>
    <t>Прогнозы</t>
  </si>
  <si>
    <t>Участники</t>
  </si>
  <si>
    <t>!</t>
  </si>
  <si>
    <t>AlekseyShalaev-Ганновер-96</t>
  </si>
  <si>
    <t>SkVaL-Нюрнберг</t>
  </si>
  <si>
    <t>SERG-Аугсбург</t>
  </si>
  <si>
    <t>FanLoko-Кайзерслаутерн</t>
  </si>
  <si>
    <t>igorocker-Хоффенхайм</t>
  </si>
  <si>
    <t>egk-Герта</t>
  </si>
  <si>
    <t>Марафон-Гамбург</t>
  </si>
  <si>
    <t>NecID-Бавария</t>
  </si>
  <si>
    <t>sass1954-Вольфсбург</t>
  </si>
  <si>
    <t>Реклин-Вердер</t>
  </si>
  <si>
    <t>кипер46-Байер</t>
  </si>
  <si>
    <t>leshav-Кельн</t>
  </si>
  <si>
    <t>den-ice-Шальке-04</t>
  </si>
  <si>
    <t>amelin-Майнц</t>
  </si>
  <si>
    <t>afa-Фрайбург</t>
  </si>
  <si>
    <t>ded-53-Штутгарт</t>
  </si>
  <si>
    <t>saleh-Боруссия(Д)</t>
  </si>
  <si>
    <t>SuperVlad-Боруссия(М)</t>
  </si>
  <si>
    <t>-</t>
  </si>
  <si>
    <t>М</t>
  </si>
  <si>
    <t>Команда</t>
  </si>
  <si>
    <t>В</t>
  </si>
  <si>
    <t>Н</t>
  </si>
  <si>
    <t>П</t>
  </si>
  <si>
    <t>Мячи</t>
  </si>
  <si>
    <t>РМ</t>
  </si>
  <si>
    <t>О</t>
  </si>
  <si>
    <t>Оболонь-Mishgan</t>
  </si>
  <si>
    <t>Таврия-aks</t>
  </si>
  <si>
    <t>Александрия-alexivan</t>
  </si>
  <si>
    <t>Металлист-FanLoko</t>
  </si>
  <si>
    <t>Карпаты-Реклин</t>
  </si>
  <si>
    <t>Днепр-afa</t>
  </si>
  <si>
    <t>Волынь-chon</t>
  </si>
  <si>
    <t>Ильичевец-saleh</t>
  </si>
  <si>
    <t>Кривбасс-sass1954</t>
  </si>
  <si>
    <t>Шахтёр-semeniuk</t>
  </si>
  <si>
    <t>Заря(Лг)-SkVaL</t>
  </si>
  <si>
    <t>Металлург(Дн)-KorsaR</t>
  </si>
  <si>
    <t>Динамо(К)-AlekseyShalaev</t>
  </si>
  <si>
    <t>Арсенал-amelin</t>
  </si>
  <si>
    <t>Ворскла-Горюнович</t>
  </si>
  <si>
    <t>Черноморец-igor0971</t>
  </si>
  <si>
    <t/>
  </si>
  <si>
    <t xml:space="preserve">Ильичевец - Александрия </t>
  </si>
  <si>
    <t xml:space="preserve"> Кривбасс - Металлург Дн </t>
  </si>
  <si>
    <t xml:space="preserve"> Шахтер Д - Таврия </t>
  </si>
  <si>
    <t xml:space="preserve"> Днепр - Оболонь </t>
  </si>
  <si>
    <t xml:space="preserve"> Ворскла - Заря Лг </t>
  </si>
  <si>
    <t xml:space="preserve"> Черноморец Од - Металлист </t>
  </si>
  <si>
    <t xml:space="preserve"> Арсенал К - Карпаты </t>
  </si>
  <si>
    <t xml:space="preserve"> Волынь - Динамо К</t>
  </si>
  <si>
    <t>Кельн - Штутгарт</t>
  </si>
  <si>
    <t>Ганновер - Фрайбург</t>
  </si>
  <si>
    <t>Вердер - Бавария</t>
  </si>
  <si>
    <t>Боруссия(Д) - Боруссия(М)</t>
  </si>
  <si>
    <t>Майнц - Вольфсбург</t>
  </si>
  <si>
    <t>Нюрнберг - Гамбург</t>
  </si>
  <si>
    <t>Хоффенхайм - Байер</t>
  </si>
  <si>
    <t>Аугсбург - Шальке</t>
  </si>
  <si>
    <t>Герта - Кайзерслаутерн</t>
  </si>
  <si>
    <t>(12)2110222</t>
  </si>
  <si>
    <t>1(10)1112(10)2</t>
  </si>
  <si>
    <t>1211(20)212</t>
  </si>
  <si>
    <t>1(10)111(20)12</t>
  </si>
  <si>
    <t>1(12)111212</t>
  </si>
  <si>
    <t>1211(10)2(10)2</t>
  </si>
  <si>
    <t>021102(10)2</t>
  </si>
  <si>
    <t>1(20)111(20)12</t>
  </si>
  <si>
    <t>(10)2111212</t>
  </si>
  <si>
    <t>1(12)1112(12)2</t>
  </si>
  <si>
    <t>1(20)111212</t>
  </si>
  <si>
    <t>1211(10)(20)12</t>
  </si>
  <si>
    <t>12112(12)12</t>
  </si>
  <si>
    <t>21211(20)221</t>
  </si>
  <si>
    <t>21(12)111(12)21</t>
  </si>
  <si>
    <t>212111(20)21</t>
  </si>
  <si>
    <t>212111(12)(12)1</t>
  </si>
  <si>
    <t>212111(10)01</t>
  </si>
  <si>
    <t>2121(10)(10)021</t>
  </si>
  <si>
    <t>212111(12)21</t>
  </si>
  <si>
    <t>2(20)(20)111121</t>
  </si>
  <si>
    <t>2121211(12)1</t>
  </si>
  <si>
    <t>21(12)1(10)0021</t>
  </si>
  <si>
    <t>2121111(10)1</t>
  </si>
  <si>
    <t>211111(10)(12)1</t>
  </si>
  <si>
    <t>2121110(20)1</t>
  </si>
  <si>
    <t>21(20)111(10)21</t>
  </si>
  <si>
    <t>21(20)1(10)1021</t>
  </si>
  <si>
    <t>21111122(10)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</si>
</sst>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b/>
      <sz val="8"/>
      <color indexed="8"/>
      <name val="Verdana"/>
      <family val="2"/>
    </font>
    <font>
      <sz val="10"/>
      <name val="Verdana"/>
      <family val="2"/>
    </font>
    <font>
      <sz val="8"/>
      <name val="Arial Cyr"/>
      <family val="0"/>
    </font>
    <font>
      <b/>
      <sz val="12"/>
      <name val="Verdana"/>
      <family val="2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9"/>
      <color indexed="8"/>
      <name val="Courier New"/>
      <family val="3"/>
    </font>
    <font>
      <b/>
      <sz val="10"/>
      <name val="Arial Cyr"/>
      <family val="0"/>
    </font>
    <font>
      <b/>
      <sz val="10"/>
      <name val="Verdan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4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0" fillId="33" borderId="0" xfId="0" applyNumberFormat="1" applyFill="1" applyBorder="1" applyAlignment="1">
      <alignment horizontal="left"/>
    </xf>
    <xf numFmtId="49" fontId="0" fillId="33" borderId="12" xfId="0" applyNumberFormat="1" applyFill="1" applyBorder="1" applyAlignment="1">
      <alignment horizontal="left"/>
    </xf>
    <xf numFmtId="49" fontId="0" fillId="33" borderId="13" xfId="0" applyNumberFormat="1" applyFill="1" applyBorder="1" applyAlignment="1">
      <alignment horizontal="left"/>
    </xf>
    <xf numFmtId="0" fontId="8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7" fillId="0" borderId="18" xfId="0" applyNumberFormat="1" applyFont="1" applyBorder="1" applyAlignment="1">
      <alignment/>
    </xf>
    <xf numFmtId="0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5" borderId="28" xfId="0" applyFont="1" applyFill="1" applyBorder="1" applyAlignment="1">
      <alignment/>
    </xf>
    <xf numFmtId="0" fontId="10" fillId="35" borderId="29" xfId="0" applyFont="1" applyFill="1" applyBorder="1" applyAlignment="1">
      <alignment/>
    </xf>
    <xf numFmtId="0" fontId="10" fillId="35" borderId="29" xfId="0" applyFont="1" applyFill="1" applyBorder="1" applyAlignment="1">
      <alignment horizontal="center"/>
    </xf>
    <xf numFmtId="0" fontId="10" fillId="35" borderId="30" xfId="0" applyFont="1" applyFill="1" applyBorder="1" applyAlignment="1">
      <alignment/>
    </xf>
    <xf numFmtId="0" fontId="10" fillId="35" borderId="31" xfId="0" applyFont="1" applyFill="1" applyBorder="1" applyAlignment="1">
      <alignment/>
    </xf>
    <xf numFmtId="0" fontId="10" fillId="35" borderId="32" xfId="0" applyFont="1" applyFill="1" applyBorder="1" applyAlignment="1">
      <alignment horizontal="left"/>
    </xf>
    <xf numFmtId="0" fontId="10" fillId="35" borderId="33" xfId="0" applyFont="1" applyFill="1" applyBorder="1" applyAlignment="1">
      <alignment/>
    </xf>
    <xf numFmtId="0" fontId="10" fillId="36" borderId="34" xfId="0" applyFont="1" applyFill="1" applyBorder="1" applyAlignment="1">
      <alignment/>
    </xf>
    <xf numFmtId="0" fontId="10" fillId="36" borderId="35" xfId="0" applyFont="1" applyFill="1" applyBorder="1" applyAlignment="1">
      <alignment/>
    </xf>
    <xf numFmtId="0" fontId="10" fillId="36" borderId="35" xfId="0" applyFont="1" applyFill="1" applyBorder="1" applyAlignment="1">
      <alignment horizontal="center"/>
    </xf>
    <xf numFmtId="0" fontId="10" fillId="36" borderId="36" xfId="0" applyFont="1" applyFill="1" applyBorder="1" applyAlignment="1">
      <alignment/>
    </xf>
    <xf numFmtId="0" fontId="10" fillId="36" borderId="37" xfId="0" applyFont="1" applyFill="1" applyBorder="1" applyAlignment="1">
      <alignment/>
    </xf>
    <xf numFmtId="0" fontId="10" fillId="36" borderId="38" xfId="0" applyFont="1" applyFill="1" applyBorder="1" applyAlignment="1">
      <alignment horizontal="left"/>
    </xf>
    <xf numFmtId="0" fontId="10" fillId="36" borderId="39" xfId="0" applyFont="1" applyFill="1" applyBorder="1" applyAlignment="1">
      <alignment/>
    </xf>
    <xf numFmtId="0" fontId="10" fillId="37" borderId="34" xfId="0" applyFont="1" applyFill="1" applyBorder="1" applyAlignment="1">
      <alignment/>
    </xf>
    <xf numFmtId="0" fontId="10" fillId="37" borderId="35" xfId="0" applyFont="1" applyFill="1" applyBorder="1" applyAlignment="1">
      <alignment/>
    </xf>
    <xf numFmtId="0" fontId="10" fillId="37" borderId="35" xfId="0" applyFont="1" applyFill="1" applyBorder="1" applyAlignment="1">
      <alignment horizontal="center"/>
    </xf>
    <xf numFmtId="0" fontId="10" fillId="37" borderId="36" xfId="0" applyFont="1" applyFill="1" applyBorder="1" applyAlignment="1">
      <alignment/>
    </xf>
    <xf numFmtId="0" fontId="10" fillId="37" borderId="37" xfId="0" applyFont="1" applyFill="1" applyBorder="1" applyAlignment="1">
      <alignment/>
    </xf>
    <xf numFmtId="0" fontId="10" fillId="37" borderId="38" xfId="0" applyFont="1" applyFill="1" applyBorder="1" applyAlignment="1">
      <alignment horizontal="left"/>
    </xf>
    <xf numFmtId="0" fontId="10" fillId="37" borderId="39" xfId="0" applyFont="1" applyFill="1" applyBorder="1" applyAlignment="1">
      <alignment/>
    </xf>
    <xf numFmtId="0" fontId="10" fillId="37" borderId="40" xfId="0" applyFont="1" applyFill="1" applyBorder="1" applyAlignment="1">
      <alignment/>
    </xf>
    <xf numFmtId="0" fontId="10" fillId="37" borderId="41" xfId="0" applyFont="1" applyFill="1" applyBorder="1" applyAlignment="1">
      <alignment/>
    </xf>
    <xf numFmtId="0" fontId="10" fillId="37" borderId="41" xfId="0" applyFont="1" applyFill="1" applyBorder="1" applyAlignment="1">
      <alignment horizontal="center"/>
    </xf>
    <xf numFmtId="0" fontId="10" fillId="37" borderId="42" xfId="0" applyFont="1" applyFill="1" applyBorder="1" applyAlignment="1">
      <alignment/>
    </xf>
    <xf numFmtId="0" fontId="10" fillId="37" borderId="43" xfId="0" applyFont="1" applyFill="1" applyBorder="1" applyAlignment="1">
      <alignment/>
    </xf>
    <xf numFmtId="0" fontId="10" fillId="37" borderId="44" xfId="0" applyFont="1" applyFill="1" applyBorder="1" applyAlignment="1">
      <alignment horizontal="left"/>
    </xf>
    <xf numFmtId="0" fontId="10" fillId="37" borderId="45" xfId="0" applyFont="1" applyFill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37" borderId="0" xfId="0" applyFill="1" applyAlignment="1">
      <alignment/>
    </xf>
    <xf numFmtId="0" fontId="8" fillId="37" borderId="0" xfId="0" applyFont="1" applyFill="1" applyBorder="1" applyAlignment="1">
      <alignment/>
    </xf>
    <xf numFmtId="49" fontId="0" fillId="37" borderId="0" xfId="0" applyNumberFormat="1" applyFill="1" applyBorder="1" applyAlignment="1">
      <alignment horizontal="left"/>
    </xf>
    <xf numFmtId="0" fontId="2" fillId="0" borderId="0" xfId="0" applyFont="1" applyAlignment="1">
      <alignment/>
    </xf>
    <xf numFmtId="0" fontId="0" fillId="37" borderId="0" xfId="0" applyFill="1" applyBorder="1" applyAlignment="1">
      <alignment/>
    </xf>
    <xf numFmtId="0" fontId="0" fillId="33" borderId="0" xfId="0" applyFont="1" applyFill="1" applyAlignment="1">
      <alignment horizontal="left"/>
    </xf>
    <xf numFmtId="0" fontId="8" fillId="37" borderId="0" xfId="0" applyFont="1" applyFill="1" applyAlignment="1">
      <alignment/>
    </xf>
    <xf numFmtId="0" fontId="9" fillId="37" borderId="0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center" textRotation="90"/>
    </xf>
    <xf numFmtId="0" fontId="2" fillId="33" borderId="47" xfId="0" applyFont="1" applyFill="1" applyBorder="1" applyAlignment="1">
      <alignment horizontal="center" textRotation="90"/>
    </xf>
    <xf numFmtId="0" fontId="2" fillId="33" borderId="48" xfId="0" applyFont="1" applyFill="1" applyBorder="1" applyAlignment="1">
      <alignment horizontal="center" textRotation="90"/>
    </xf>
    <xf numFmtId="49" fontId="48" fillId="33" borderId="49" xfId="0" applyNumberFormat="1" applyFont="1" applyFill="1" applyBorder="1" applyAlignment="1">
      <alignment horizontal="center" vertical="center"/>
    </xf>
    <xf numFmtId="49" fontId="48" fillId="33" borderId="50" xfId="0" applyNumberFormat="1" applyFont="1" applyFill="1" applyBorder="1" applyAlignment="1">
      <alignment horizontal="center" vertical="center"/>
    </xf>
    <xf numFmtId="49" fontId="48" fillId="33" borderId="51" xfId="0" applyNumberFormat="1" applyFont="1" applyFill="1" applyBorder="1" applyAlignment="1">
      <alignment horizontal="center" vertical="center"/>
    </xf>
    <xf numFmtId="49" fontId="48" fillId="34" borderId="49" xfId="0" applyNumberFormat="1" applyFont="1" applyFill="1" applyBorder="1" applyAlignment="1">
      <alignment horizontal="center" vertical="center"/>
    </xf>
    <xf numFmtId="49" fontId="48" fillId="34" borderId="51" xfId="0" applyNumberFormat="1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49" fontId="48" fillId="34" borderId="5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2</xdr:row>
      <xdr:rowOff>0</xdr:rowOff>
    </xdr:from>
    <xdr:to>
      <xdr:col>8</xdr:col>
      <xdr:colOff>228600</xdr:colOff>
      <xdr:row>3</xdr:row>
      <xdr:rowOff>114300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33375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a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Главная"/>
      <sheetName val="Прогнозы"/>
      <sheetName val="Лист1"/>
    </sheetNames>
    <sheetDataSet>
      <sheetData sheetId="0">
        <row r="2">
          <cell r="Y2" t="str">
            <v>Оболонь - Mishgan</v>
          </cell>
          <cell r="AA2">
            <v>0</v>
          </cell>
          <cell r="AB2">
            <v>0</v>
          </cell>
          <cell r="AC2">
            <v>1</v>
          </cell>
          <cell r="AD2">
            <v>0</v>
          </cell>
          <cell r="AE2" t="str">
            <v>-</v>
          </cell>
          <cell r="AF2">
            <v>1</v>
          </cell>
          <cell r="AH2">
            <v>7</v>
          </cell>
        </row>
        <row r="3">
          <cell r="Y3" t="str">
            <v>Таврия - aks</v>
          </cell>
          <cell r="AA3">
            <v>1</v>
          </cell>
          <cell r="AB3">
            <v>0</v>
          </cell>
          <cell r="AC3">
            <v>0</v>
          </cell>
          <cell r="AD3">
            <v>1</v>
          </cell>
          <cell r="AE3" t="str">
            <v>-</v>
          </cell>
          <cell r="AF3">
            <v>0</v>
          </cell>
          <cell r="AH3">
            <v>8</v>
          </cell>
        </row>
        <row r="4">
          <cell r="Y4" t="str">
            <v>Александрия - alexivan</v>
          </cell>
          <cell r="AA4">
            <v>0</v>
          </cell>
          <cell r="AB4">
            <v>1</v>
          </cell>
          <cell r="AC4">
            <v>0</v>
          </cell>
          <cell r="AD4">
            <v>0</v>
          </cell>
          <cell r="AE4" t="str">
            <v>-</v>
          </cell>
          <cell r="AF4">
            <v>0</v>
          </cell>
          <cell r="AH4">
            <v>7</v>
          </cell>
        </row>
        <row r="5">
          <cell r="Y5" t="str">
            <v>Металлист - FanLoko</v>
          </cell>
          <cell r="AA5">
            <v>0</v>
          </cell>
          <cell r="AB5">
            <v>1</v>
          </cell>
          <cell r="AC5">
            <v>0</v>
          </cell>
          <cell r="AD5">
            <v>0</v>
          </cell>
          <cell r="AE5" t="str">
            <v>-</v>
          </cell>
          <cell r="AF5">
            <v>0</v>
          </cell>
          <cell r="AH5">
            <v>7</v>
          </cell>
        </row>
        <row r="6">
          <cell r="Y6" t="str">
            <v>Карпаты - Реклин</v>
          </cell>
          <cell r="AA6">
            <v>0</v>
          </cell>
          <cell r="AB6">
            <v>1</v>
          </cell>
          <cell r="AC6">
            <v>0</v>
          </cell>
          <cell r="AD6">
            <v>0</v>
          </cell>
          <cell r="AE6" t="str">
            <v>-</v>
          </cell>
          <cell r="AF6">
            <v>0</v>
          </cell>
          <cell r="AH6">
            <v>7</v>
          </cell>
        </row>
        <row r="7">
          <cell r="Y7" t="str">
            <v>Динамо К - AlekseyShalaev</v>
          </cell>
          <cell r="AA7">
            <v>0</v>
          </cell>
          <cell r="AB7">
            <v>1</v>
          </cell>
          <cell r="AC7">
            <v>0</v>
          </cell>
          <cell r="AD7">
            <v>0</v>
          </cell>
          <cell r="AE7" t="str">
            <v>-</v>
          </cell>
          <cell r="AF7">
            <v>0</v>
          </cell>
          <cell r="AH7">
            <v>7</v>
          </cell>
        </row>
        <row r="8">
          <cell r="Y8" t="str">
            <v>Днепр - afa</v>
          </cell>
          <cell r="AA8">
            <v>0</v>
          </cell>
          <cell r="AB8">
            <v>1</v>
          </cell>
          <cell r="AC8">
            <v>0</v>
          </cell>
          <cell r="AD8">
            <v>0</v>
          </cell>
          <cell r="AE8" t="str">
            <v>-</v>
          </cell>
          <cell r="AF8">
            <v>0</v>
          </cell>
          <cell r="AH8">
            <v>7</v>
          </cell>
        </row>
        <row r="9">
          <cell r="Y9" t="str">
            <v>Черноморец - ESI2607</v>
          </cell>
          <cell r="AA9">
            <v>0</v>
          </cell>
          <cell r="AB9">
            <v>1</v>
          </cell>
          <cell r="AC9">
            <v>0</v>
          </cell>
          <cell r="AD9">
            <v>0</v>
          </cell>
          <cell r="AE9" t="str">
            <v>-</v>
          </cell>
          <cell r="AF9">
            <v>0</v>
          </cell>
          <cell r="AH9">
            <v>7</v>
          </cell>
        </row>
        <row r="10">
          <cell r="Y10" t="str">
            <v>Арсенал К - amelin</v>
          </cell>
          <cell r="AA10">
            <v>1</v>
          </cell>
          <cell r="AB10">
            <v>0</v>
          </cell>
          <cell r="AC10">
            <v>0</v>
          </cell>
          <cell r="AD10">
            <v>7</v>
          </cell>
          <cell r="AE10" t="str">
            <v>-</v>
          </cell>
          <cell r="AF10">
            <v>0</v>
          </cell>
          <cell r="AH10">
            <v>7</v>
          </cell>
        </row>
        <row r="11">
          <cell r="Y11" t="str">
            <v>Ворскла - digor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 t="str">
            <v>-</v>
          </cell>
          <cell r="AF11">
            <v>7</v>
          </cell>
          <cell r="AH11">
            <v>0</v>
          </cell>
        </row>
        <row r="12">
          <cell r="Y12" t="str">
            <v>Металлург Дн - KorsaR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 t="str">
            <v>-</v>
          </cell>
          <cell r="AF12">
            <v>1</v>
          </cell>
          <cell r="AH12">
            <v>7</v>
          </cell>
        </row>
        <row r="13">
          <cell r="Y13" t="str">
            <v>Заря Лг - SkVaL</v>
          </cell>
          <cell r="AA13">
            <v>1</v>
          </cell>
          <cell r="AB13">
            <v>0</v>
          </cell>
          <cell r="AC13">
            <v>0</v>
          </cell>
          <cell r="AD13">
            <v>1</v>
          </cell>
          <cell r="AE13" t="str">
            <v>-</v>
          </cell>
          <cell r="AF13">
            <v>0</v>
          </cell>
          <cell r="AH13">
            <v>8</v>
          </cell>
        </row>
        <row r="14">
          <cell r="Y14" t="str">
            <v>Волынь - chon</v>
          </cell>
          <cell r="AA14">
            <v>1</v>
          </cell>
          <cell r="AB14">
            <v>0</v>
          </cell>
          <cell r="AC14">
            <v>0</v>
          </cell>
          <cell r="AD14">
            <v>1</v>
          </cell>
          <cell r="AE14" t="str">
            <v>-</v>
          </cell>
          <cell r="AF14">
            <v>0</v>
          </cell>
          <cell r="AH14">
            <v>7</v>
          </cell>
        </row>
        <row r="15">
          <cell r="Y15" t="str">
            <v>Ильичевец - saleh</v>
          </cell>
          <cell r="AA15">
            <v>0</v>
          </cell>
          <cell r="AB15">
            <v>0</v>
          </cell>
          <cell r="AC15">
            <v>1</v>
          </cell>
          <cell r="AD15">
            <v>0</v>
          </cell>
          <cell r="AE15" t="str">
            <v>-</v>
          </cell>
          <cell r="AF15">
            <v>1</v>
          </cell>
          <cell r="AH15">
            <v>6</v>
          </cell>
        </row>
        <row r="16">
          <cell r="Y16" t="str">
            <v>Кривбасс - sass1954</v>
          </cell>
          <cell r="AA16">
            <v>1</v>
          </cell>
          <cell r="AB16">
            <v>0</v>
          </cell>
          <cell r="AC16">
            <v>0</v>
          </cell>
          <cell r="AD16">
            <v>1</v>
          </cell>
          <cell r="AE16" t="str">
            <v>-</v>
          </cell>
          <cell r="AF16">
            <v>0</v>
          </cell>
          <cell r="AH16">
            <v>7</v>
          </cell>
        </row>
        <row r="17">
          <cell r="Y17" t="str">
            <v>Шахтёр - semeniuk</v>
          </cell>
          <cell r="AA17">
            <v>0</v>
          </cell>
          <cell r="AB17">
            <v>0</v>
          </cell>
          <cell r="AC17">
            <v>1</v>
          </cell>
          <cell r="AD17">
            <v>0</v>
          </cell>
          <cell r="AE17" t="str">
            <v>-</v>
          </cell>
          <cell r="AF17">
            <v>1</v>
          </cell>
          <cell r="AH1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B1:O39"/>
  <sheetViews>
    <sheetView zoomScalePageLayoutView="0" workbookViewId="0" topLeftCell="A1">
      <selection activeCell="E13" sqref="E13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7.375" style="1" customWidth="1"/>
    <col min="4" max="4" width="29.625" style="1" customWidth="1"/>
    <col min="5" max="5" width="15.00390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15" t="s">
        <v>48</v>
      </c>
      <c r="D3" s="91" t="s">
        <v>38</v>
      </c>
      <c r="E3" s="28" t="s">
        <v>70</v>
      </c>
    </row>
    <row r="4" spans="2:5" ht="13.5" thickBot="1">
      <c r="B4" s="15" t="s">
        <v>49</v>
      </c>
      <c r="D4" s="91" t="s">
        <v>33</v>
      </c>
      <c r="E4" s="28" t="s">
        <v>71</v>
      </c>
    </row>
    <row r="5" spans="2:5" ht="14.25" thickBot="1">
      <c r="B5" s="15" t="s">
        <v>50</v>
      </c>
      <c r="D5" s="91" t="s">
        <v>36</v>
      </c>
      <c r="E5" s="28" t="s">
        <v>72</v>
      </c>
    </row>
    <row r="6" spans="2:5" ht="14.25" thickBot="1">
      <c r="B6" s="15" t="s">
        <v>51</v>
      </c>
      <c r="D6" s="91" t="s">
        <v>31</v>
      </c>
      <c r="E6" s="28" t="s">
        <v>73</v>
      </c>
    </row>
    <row r="7" spans="2:5" ht="14.25" thickBot="1">
      <c r="B7" s="15" t="s">
        <v>52</v>
      </c>
      <c r="D7" s="91" t="s">
        <v>39</v>
      </c>
      <c r="E7" s="28" t="s">
        <v>74</v>
      </c>
    </row>
    <row r="8" spans="2:5" ht="14.25" thickBot="1">
      <c r="B8" s="15" t="s">
        <v>53</v>
      </c>
      <c r="D8" s="83" t="s">
        <v>42</v>
      </c>
      <c r="E8" s="28" t="s">
        <v>75</v>
      </c>
    </row>
    <row r="9" spans="2:5" ht="14.25" thickBot="1">
      <c r="B9" s="15" t="s">
        <v>54</v>
      </c>
      <c r="D9" s="91" t="s">
        <v>45</v>
      </c>
      <c r="E9" s="28" t="s">
        <v>72</v>
      </c>
    </row>
    <row r="10" spans="2:5" ht="14.25" thickBot="1">
      <c r="B10" s="15" t="s">
        <v>55</v>
      </c>
      <c r="D10" s="91" t="s">
        <v>41</v>
      </c>
      <c r="E10" s="28" t="s">
        <v>73</v>
      </c>
    </row>
    <row r="11" spans="2:5" ht="14.25" thickBot="1">
      <c r="B11" s="7"/>
      <c r="D11" s="15" t="s">
        <v>44</v>
      </c>
      <c r="E11" s="28" t="s">
        <v>76</v>
      </c>
    </row>
    <row r="12" spans="2:5" ht="14.25" thickBot="1">
      <c r="B12" s="7"/>
      <c r="D12" s="83" t="s">
        <v>35</v>
      </c>
      <c r="E12" s="28" t="s">
        <v>77</v>
      </c>
    </row>
    <row r="13" spans="2:5" ht="14.25" thickBot="1">
      <c r="B13" s="7"/>
      <c r="D13" s="91" t="s">
        <v>40</v>
      </c>
      <c r="E13" s="28"/>
    </row>
    <row r="14" spans="2:5" ht="14.25" thickBot="1">
      <c r="B14" s="15"/>
      <c r="D14" s="91" t="s">
        <v>32</v>
      </c>
      <c r="E14" s="28" t="s">
        <v>65</v>
      </c>
    </row>
    <row r="15" spans="2:5" ht="14.25" thickBot="1">
      <c r="B15" s="15"/>
      <c r="D15" s="91" t="s">
        <v>37</v>
      </c>
      <c r="E15" s="28" t="s">
        <v>66</v>
      </c>
    </row>
    <row r="16" spans="2:5" ht="14.25" thickBot="1">
      <c r="B16" s="15"/>
      <c r="D16" s="91" t="s">
        <v>43</v>
      </c>
      <c r="E16" s="28" t="s">
        <v>67</v>
      </c>
    </row>
    <row r="17" spans="2:5" ht="14.25" thickBot="1">
      <c r="B17" s="15"/>
      <c r="D17" s="91" t="s">
        <v>46</v>
      </c>
      <c r="E17" s="28" t="s">
        <v>68</v>
      </c>
    </row>
    <row r="18" spans="2:5" ht="13.5">
      <c r="B18" s="15"/>
      <c r="D18" s="91" t="s">
        <v>34</v>
      </c>
      <c r="E18" s="28" t="s">
        <v>69</v>
      </c>
    </row>
    <row r="19" spans="2:5" ht="12.75">
      <c r="B19" s="15"/>
      <c r="D19" s="8"/>
      <c r="E19" s="12"/>
    </row>
    <row r="20" spans="2:5" ht="12.75">
      <c r="B20" s="15"/>
      <c r="C20" s="84"/>
      <c r="D20" s="83"/>
      <c r="E20" s="12"/>
    </row>
    <row r="21" spans="2:5" ht="12.75">
      <c r="B21" s="15"/>
      <c r="C21" s="84"/>
      <c r="D21" s="8"/>
      <c r="E21" s="12"/>
    </row>
    <row r="22" spans="2:5" ht="12.75">
      <c r="B22" s="91"/>
      <c r="C22" s="84"/>
      <c r="D22" s="15"/>
      <c r="E22" s="12"/>
    </row>
    <row r="23" spans="2:4" ht="12.75">
      <c r="B23" s="91"/>
      <c r="C23" s="8"/>
      <c r="D23" s="12"/>
    </row>
    <row r="24" spans="2:4" ht="12.75">
      <c r="B24" s="91"/>
      <c r="C24" s="85"/>
      <c r="D24" s="86"/>
    </row>
    <row r="25" spans="2:4" ht="12.75">
      <c r="B25" s="91"/>
      <c r="C25" s="85"/>
      <c r="D25" s="86"/>
    </row>
    <row r="26" spans="2:4" ht="12.75">
      <c r="B26" s="91"/>
      <c r="C26" s="85"/>
      <c r="D26" s="86"/>
    </row>
    <row r="27" spans="2:5" ht="12.75">
      <c r="B27" s="91"/>
      <c r="C27" s="84"/>
      <c r="D27" s="87"/>
      <c r="E27" s="86"/>
    </row>
    <row r="28" spans="2:5" ht="12.75">
      <c r="B28" s="91"/>
      <c r="C28" s="84"/>
      <c r="D28" s="87"/>
      <c r="E28" s="86"/>
    </row>
    <row r="29" spans="2:5" ht="12.75">
      <c r="B29" s="91"/>
      <c r="C29" s="84"/>
      <c r="D29" s="87"/>
      <c r="E29" s="88"/>
    </row>
    <row r="30" spans="3:5" ht="12.75">
      <c r="C30" s="84"/>
      <c r="D30" s="87"/>
      <c r="E30" s="84"/>
    </row>
    <row r="31" spans="3:5" ht="12.75">
      <c r="C31" s="84"/>
      <c r="D31" s="87"/>
      <c r="E31" s="84"/>
    </row>
    <row r="32" spans="3:5" ht="12.75">
      <c r="C32" s="84"/>
      <c r="D32" s="87"/>
      <c r="E32" s="84"/>
    </row>
    <row r="33" spans="3:5" ht="12.75">
      <c r="C33" s="84"/>
      <c r="D33" s="87"/>
      <c r="E33" s="84"/>
    </row>
    <row r="34" spans="3:5" ht="12.75">
      <c r="C34" s="84"/>
      <c r="D34" s="87"/>
      <c r="E34" s="84"/>
    </row>
    <row r="35" spans="3:5" ht="12.75">
      <c r="C35" s="84"/>
      <c r="D35" s="85"/>
      <c r="E35" s="84"/>
    </row>
    <row r="36" spans="2:5" ht="12.75">
      <c r="B36" s="89"/>
      <c r="C36" s="84"/>
      <c r="D36" s="90"/>
      <c r="E36" s="84"/>
    </row>
    <row r="37" spans="3:5" ht="12.75">
      <c r="C37" s="84"/>
      <c r="D37" s="85"/>
      <c r="E37" s="84"/>
    </row>
    <row r="38" spans="3:5" ht="12.75">
      <c r="C38" s="84"/>
      <c r="D38" s="85"/>
      <c r="E38" s="84"/>
    </row>
    <row r="39" spans="3:5" ht="12.75">
      <c r="C39" s="84"/>
      <c r="D39" s="90"/>
      <c r="E39" s="84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B1:O42"/>
  <sheetViews>
    <sheetView zoomScalePageLayoutView="0" workbookViewId="0" topLeftCell="A1">
      <selection activeCell="E13" sqref="E13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82" t="s">
        <v>56</v>
      </c>
      <c r="D3" s="15" t="s">
        <v>15</v>
      </c>
      <c r="E3" s="28"/>
    </row>
    <row r="4" spans="2:5" ht="13.5" thickBot="1">
      <c r="B4" s="82" t="s">
        <v>57</v>
      </c>
      <c r="D4" s="15" t="s">
        <v>19</v>
      </c>
      <c r="E4" s="28" t="s">
        <v>78</v>
      </c>
    </row>
    <row r="5" spans="2:5" ht="14.25" thickBot="1">
      <c r="B5" s="82" t="s">
        <v>58</v>
      </c>
      <c r="D5" s="15" t="s">
        <v>4</v>
      </c>
      <c r="E5" s="28" t="s">
        <v>79</v>
      </c>
    </row>
    <row r="6" spans="2:5" ht="14.25" thickBot="1">
      <c r="B6" s="82" t="s">
        <v>59</v>
      </c>
      <c r="D6" s="15" t="s">
        <v>18</v>
      </c>
      <c r="E6" s="28" t="s">
        <v>80</v>
      </c>
    </row>
    <row r="7" spans="2:5" ht="14.25" thickBot="1">
      <c r="B7" s="82" t="s">
        <v>60</v>
      </c>
      <c r="D7" s="30" t="s">
        <v>13</v>
      </c>
      <c r="E7" s="28" t="s">
        <v>81</v>
      </c>
    </row>
    <row r="8" spans="2:5" ht="14.25" thickBot="1">
      <c r="B8" s="82" t="s">
        <v>61</v>
      </c>
      <c r="D8" s="15" t="s">
        <v>11</v>
      </c>
      <c r="E8" s="28" t="s">
        <v>82</v>
      </c>
    </row>
    <row r="9" spans="2:5" ht="14.25" thickBot="1">
      <c r="B9" s="82" t="s">
        <v>62</v>
      </c>
      <c r="D9" s="15" t="s">
        <v>20</v>
      </c>
      <c r="E9" s="28" t="s">
        <v>83</v>
      </c>
    </row>
    <row r="10" spans="2:5" ht="14.25" thickBot="1">
      <c r="B10" s="82" t="s">
        <v>63</v>
      </c>
      <c r="D10" s="15" t="s">
        <v>21</v>
      </c>
      <c r="E10" s="28" t="s">
        <v>84</v>
      </c>
    </row>
    <row r="11" spans="2:5" ht="14.25" thickBot="1">
      <c r="B11" s="82" t="s">
        <v>64</v>
      </c>
      <c r="D11" s="15" t="s">
        <v>17</v>
      </c>
      <c r="E11" s="28" t="s">
        <v>85</v>
      </c>
    </row>
    <row r="12" spans="2:5" ht="14.25" thickBot="1">
      <c r="B12"/>
      <c r="D12" s="15" t="s">
        <v>12</v>
      </c>
      <c r="E12" s="28" t="s">
        <v>86</v>
      </c>
    </row>
    <row r="13" spans="2:5" ht="14.25" thickBot="1">
      <c r="B13" s="7"/>
      <c r="D13" s="15" t="s">
        <v>5</v>
      </c>
      <c r="E13" s="28" t="s">
        <v>87</v>
      </c>
    </row>
    <row r="14" spans="4:5" ht="14.25" thickBot="1">
      <c r="D14" s="15" t="s">
        <v>10</v>
      </c>
      <c r="E14" s="28" t="s">
        <v>88</v>
      </c>
    </row>
    <row r="15" spans="4:5" ht="14.25" thickBot="1">
      <c r="D15" s="30" t="s">
        <v>8</v>
      </c>
      <c r="E15" s="28" t="s">
        <v>89</v>
      </c>
    </row>
    <row r="16" spans="2:5" ht="14.25" thickBot="1">
      <c r="B16" s="15"/>
      <c r="D16" s="15" t="s">
        <v>14</v>
      </c>
      <c r="E16" s="28" t="s">
        <v>90</v>
      </c>
    </row>
    <row r="17" spans="2:5" ht="14.25" thickBot="1">
      <c r="B17" s="15"/>
      <c r="D17" s="15" t="s">
        <v>6</v>
      </c>
      <c r="E17" s="28" t="s">
        <v>91</v>
      </c>
    </row>
    <row r="18" spans="2:5" ht="14.25" thickBot="1">
      <c r="B18" s="15"/>
      <c r="D18" s="15" t="s">
        <v>16</v>
      </c>
      <c r="E18" s="28" t="s">
        <v>84</v>
      </c>
    </row>
    <row r="19" spans="2:6" ht="14.25" thickBot="1">
      <c r="B19" s="15"/>
      <c r="C19" s="8"/>
      <c r="D19" s="15" t="s">
        <v>9</v>
      </c>
      <c r="E19" s="28" t="s">
        <v>92</v>
      </c>
      <c r="F19" s="8"/>
    </row>
    <row r="20" spans="2:6" ht="14.25" thickBot="1">
      <c r="B20" s="15"/>
      <c r="C20" s="8"/>
      <c r="D20" s="15" t="s">
        <v>7</v>
      </c>
      <c r="E20" s="28" t="s">
        <v>93</v>
      </c>
      <c r="F20" s="8"/>
    </row>
    <row r="21" spans="2:6" ht="12.75">
      <c r="B21" s="15"/>
      <c r="C21" s="8"/>
      <c r="D21" s="15"/>
      <c r="E21" s="13"/>
      <c r="F21" s="8"/>
    </row>
    <row r="22" spans="2:6" ht="13.5" thickBot="1">
      <c r="B22" s="15"/>
      <c r="C22" s="8"/>
      <c r="D22" s="15"/>
      <c r="E22" s="14"/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30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2:K19"/>
  <sheetViews>
    <sheetView zoomScalePageLayoutView="0" workbookViewId="0" topLeftCell="A1">
      <pane xSplit="2" ySplit="2" topLeftCell="C3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29.00390625" style="0" customWidth="1"/>
    <col min="3" max="10" width="4.75390625" style="0" customWidth="1"/>
    <col min="11" max="11" width="10.75390625" style="0" customWidth="1"/>
    <col min="12" max="14" width="4.75390625" style="0" customWidth="1"/>
    <col min="15" max="15" width="10.75390625" style="0" customWidth="1"/>
    <col min="16" max="16" width="4.75390625" style="0" customWidth="1"/>
    <col min="17" max="17" width="2.00390625" style="0" bestFit="1" customWidth="1"/>
    <col min="18" max="32" width="2.00390625" style="0" customWidth="1"/>
  </cols>
  <sheetData>
    <row r="1" ht="15" customHeight="1" thickBot="1"/>
    <row r="2" spans="3:10" ht="165" thickBot="1" thickTop="1">
      <c r="C2" s="92" t="s">
        <v>48</v>
      </c>
      <c r="D2" s="93" t="s">
        <v>49</v>
      </c>
      <c r="E2" s="93" t="s">
        <v>50</v>
      </c>
      <c r="F2" s="93" t="s">
        <v>51</v>
      </c>
      <c r="G2" s="93" t="s">
        <v>52</v>
      </c>
      <c r="H2" s="93" t="s">
        <v>53</v>
      </c>
      <c r="I2" s="93" t="s">
        <v>54</v>
      </c>
      <c r="J2" s="94" t="s">
        <v>55</v>
      </c>
    </row>
    <row r="3" spans="2:11" ht="15" customHeight="1" thickTop="1">
      <c r="B3" s="32" t="s">
        <v>38</v>
      </c>
      <c r="C3" s="23">
        <v>1</v>
      </c>
      <c r="D3" s="19">
        <v>2</v>
      </c>
      <c r="E3" s="19">
        <v>1</v>
      </c>
      <c r="F3" s="19">
        <v>1</v>
      </c>
      <c r="G3" s="24">
        <v>10</v>
      </c>
      <c r="H3" s="19">
        <v>2</v>
      </c>
      <c r="I3" s="19">
        <v>10</v>
      </c>
      <c r="J3" s="21">
        <v>2</v>
      </c>
      <c r="K3" s="95" t="s">
        <v>47</v>
      </c>
    </row>
    <row r="4" spans="2:11" ht="15" customHeight="1" thickBot="1">
      <c r="B4" s="31" t="s">
        <v>33</v>
      </c>
      <c r="C4" s="80">
        <v>0</v>
      </c>
      <c r="D4" s="41">
        <v>2</v>
      </c>
      <c r="E4" s="41">
        <v>1</v>
      </c>
      <c r="F4" s="41">
        <v>1</v>
      </c>
      <c r="G4" s="38">
        <v>0</v>
      </c>
      <c r="H4" s="41">
        <v>2</v>
      </c>
      <c r="I4" s="41">
        <v>10</v>
      </c>
      <c r="J4" s="42">
        <v>2</v>
      </c>
      <c r="K4" s="97"/>
    </row>
    <row r="5" spans="2:11" ht="15" customHeight="1" thickTop="1">
      <c r="B5" s="33" t="s">
        <v>36</v>
      </c>
      <c r="C5" s="22">
        <v>1</v>
      </c>
      <c r="D5" s="25">
        <v>20</v>
      </c>
      <c r="E5" s="20">
        <v>1</v>
      </c>
      <c r="F5" s="20">
        <v>1</v>
      </c>
      <c r="G5" s="20">
        <v>1</v>
      </c>
      <c r="H5" s="25">
        <v>20</v>
      </c>
      <c r="I5" s="20">
        <v>1</v>
      </c>
      <c r="J5" s="43">
        <v>2</v>
      </c>
      <c r="K5" s="98" t="s">
        <v>47</v>
      </c>
    </row>
    <row r="6" spans="2:11" ht="15" customHeight="1" thickBot="1">
      <c r="B6" s="34" t="s">
        <v>31</v>
      </c>
      <c r="C6" s="81">
        <v>10</v>
      </c>
      <c r="D6" s="39">
        <v>2</v>
      </c>
      <c r="E6" s="40">
        <v>1</v>
      </c>
      <c r="F6" s="40">
        <v>1</v>
      </c>
      <c r="G6" s="40">
        <v>1</v>
      </c>
      <c r="H6" s="39">
        <v>2</v>
      </c>
      <c r="I6" s="40">
        <v>1</v>
      </c>
      <c r="J6" s="44">
        <v>2</v>
      </c>
      <c r="K6" s="99"/>
    </row>
    <row r="7" spans="2:11" ht="15" customHeight="1" thickTop="1">
      <c r="B7" s="32" t="s">
        <v>39</v>
      </c>
      <c r="C7" s="17">
        <v>1</v>
      </c>
      <c r="D7" s="24">
        <v>12</v>
      </c>
      <c r="E7" s="19">
        <v>1</v>
      </c>
      <c r="F7" s="19">
        <v>1</v>
      </c>
      <c r="G7" s="19">
        <v>1</v>
      </c>
      <c r="H7" s="19">
        <v>2</v>
      </c>
      <c r="I7" s="24">
        <v>12</v>
      </c>
      <c r="J7" s="21">
        <v>2</v>
      </c>
      <c r="K7" s="95" t="s">
        <v>47</v>
      </c>
    </row>
    <row r="8" spans="2:11" ht="15" customHeight="1" thickBot="1">
      <c r="B8" s="31" t="s">
        <v>42</v>
      </c>
      <c r="C8" s="36">
        <v>1</v>
      </c>
      <c r="D8" s="38">
        <v>20</v>
      </c>
      <c r="E8" s="41">
        <v>1</v>
      </c>
      <c r="F8" s="41">
        <v>1</v>
      </c>
      <c r="G8" s="41">
        <v>1</v>
      </c>
      <c r="H8" s="41">
        <v>2</v>
      </c>
      <c r="I8" s="38">
        <v>1</v>
      </c>
      <c r="J8" s="42">
        <v>2</v>
      </c>
      <c r="K8" s="97"/>
    </row>
    <row r="9" spans="2:11" ht="15" customHeight="1" thickTop="1">
      <c r="B9" s="33" t="s">
        <v>45</v>
      </c>
      <c r="C9" s="22">
        <v>1</v>
      </c>
      <c r="D9" s="25">
        <v>20</v>
      </c>
      <c r="E9" s="20">
        <v>1</v>
      </c>
      <c r="F9" s="20">
        <v>1</v>
      </c>
      <c r="G9" s="20">
        <v>1</v>
      </c>
      <c r="H9" s="25">
        <v>20</v>
      </c>
      <c r="I9" s="20">
        <v>1</v>
      </c>
      <c r="J9" s="43">
        <v>2</v>
      </c>
      <c r="K9" s="98" t="s">
        <v>47</v>
      </c>
    </row>
    <row r="10" spans="2:11" ht="15" customHeight="1" thickBot="1">
      <c r="B10" s="34" t="s">
        <v>41</v>
      </c>
      <c r="C10" s="81">
        <v>10</v>
      </c>
      <c r="D10" s="39">
        <v>2</v>
      </c>
      <c r="E10" s="40">
        <v>1</v>
      </c>
      <c r="F10" s="40">
        <v>1</v>
      </c>
      <c r="G10" s="40">
        <v>1</v>
      </c>
      <c r="H10" s="39">
        <v>2</v>
      </c>
      <c r="I10" s="40">
        <v>1</v>
      </c>
      <c r="J10" s="44">
        <v>2</v>
      </c>
      <c r="K10" s="99"/>
    </row>
    <row r="11" spans="2:11" ht="15" customHeight="1" thickTop="1">
      <c r="B11" s="32" t="s">
        <v>44</v>
      </c>
      <c r="C11" s="17">
        <v>1</v>
      </c>
      <c r="D11" s="19">
        <v>2</v>
      </c>
      <c r="E11" s="19">
        <v>1</v>
      </c>
      <c r="F11" s="19">
        <v>1</v>
      </c>
      <c r="G11" s="24">
        <v>10</v>
      </c>
      <c r="H11" s="24">
        <v>20</v>
      </c>
      <c r="I11" s="19">
        <v>1</v>
      </c>
      <c r="J11" s="21">
        <v>2</v>
      </c>
      <c r="K11" s="95" t="s">
        <v>47</v>
      </c>
    </row>
    <row r="12" spans="2:11" ht="15" customHeight="1" thickBot="1">
      <c r="B12" s="31" t="s">
        <v>35</v>
      </c>
      <c r="C12" s="36">
        <v>1</v>
      </c>
      <c r="D12" s="41">
        <v>2</v>
      </c>
      <c r="E12" s="41">
        <v>1</v>
      </c>
      <c r="F12" s="41">
        <v>1</v>
      </c>
      <c r="G12" s="38">
        <v>2</v>
      </c>
      <c r="H12" s="38">
        <v>12</v>
      </c>
      <c r="I12" s="41">
        <v>1</v>
      </c>
      <c r="J12" s="42">
        <v>2</v>
      </c>
      <c r="K12" s="97"/>
    </row>
    <row r="13" spans="2:11" ht="15" customHeight="1" thickTop="1">
      <c r="B13" s="33" t="s">
        <v>40</v>
      </c>
      <c r="C13" s="22"/>
      <c r="D13" s="25"/>
      <c r="E13" s="25"/>
      <c r="F13" s="25"/>
      <c r="G13" s="20"/>
      <c r="H13" s="25"/>
      <c r="I13" s="25"/>
      <c r="J13" s="26"/>
      <c r="K13" s="98" t="s">
        <v>47</v>
      </c>
    </row>
    <row r="14" spans="2:11" ht="15" customHeight="1" thickBot="1">
      <c r="B14" s="34" t="s">
        <v>32</v>
      </c>
      <c r="C14" s="81">
        <v>12</v>
      </c>
      <c r="D14" s="39">
        <v>2</v>
      </c>
      <c r="E14" s="39">
        <v>1</v>
      </c>
      <c r="F14" s="39">
        <v>1</v>
      </c>
      <c r="G14" s="40">
        <v>0</v>
      </c>
      <c r="H14" s="39">
        <v>2</v>
      </c>
      <c r="I14" s="39">
        <v>2</v>
      </c>
      <c r="J14" s="45">
        <v>2</v>
      </c>
      <c r="K14" s="99"/>
    </row>
    <row r="15" spans="2:11" ht="15" customHeight="1" thickTop="1">
      <c r="B15" s="32" t="s">
        <v>37</v>
      </c>
      <c r="C15" s="17">
        <v>1</v>
      </c>
      <c r="D15" s="24">
        <v>10</v>
      </c>
      <c r="E15" s="19">
        <v>1</v>
      </c>
      <c r="F15" s="19">
        <v>1</v>
      </c>
      <c r="G15" s="24">
        <v>1</v>
      </c>
      <c r="H15" s="19">
        <v>2</v>
      </c>
      <c r="I15" s="24">
        <v>10</v>
      </c>
      <c r="J15" s="21">
        <v>2</v>
      </c>
      <c r="K15" s="95" t="s">
        <v>47</v>
      </c>
    </row>
    <row r="16" spans="2:11" ht="15" customHeight="1" thickBot="1">
      <c r="B16" s="31" t="s">
        <v>43</v>
      </c>
      <c r="C16" s="36">
        <v>1</v>
      </c>
      <c r="D16" s="38">
        <v>2</v>
      </c>
      <c r="E16" s="41">
        <v>1</v>
      </c>
      <c r="F16" s="41">
        <v>1</v>
      </c>
      <c r="G16" s="38">
        <v>20</v>
      </c>
      <c r="H16" s="41">
        <v>2</v>
      </c>
      <c r="I16" s="38">
        <v>1</v>
      </c>
      <c r="J16" s="42">
        <v>2</v>
      </c>
      <c r="K16" s="97"/>
    </row>
    <row r="17" spans="2:11" ht="15" customHeight="1" thickTop="1">
      <c r="B17" s="33" t="s">
        <v>46</v>
      </c>
      <c r="C17" s="18">
        <v>1</v>
      </c>
      <c r="D17" s="25">
        <v>10</v>
      </c>
      <c r="E17" s="20">
        <v>1</v>
      </c>
      <c r="F17" s="20">
        <v>1</v>
      </c>
      <c r="G17" s="20">
        <v>1</v>
      </c>
      <c r="H17" s="25">
        <v>20</v>
      </c>
      <c r="I17" s="20">
        <v>1</v>
      </c>
      <c r="J17" s="43">
        <v>2</v>
      </c>
      <c r="K17" s="98" t="s">
        <v>47</v>
      </c>
    </row>
    <row r="18" spans="2:11" ht="15" customHeight="1" thickBot="1">
      <c r="B18" s="79" t="s">
        <v>34</v>
      </c>
      <c r="C18" s="37">
        <v>1</v>
      </c>
      <c r="D18" s="39">
        <v>12</v>
      </c>
      <c r="E18" s="40">
        <v>1</v>
      </c>
      <c r="F18" s="40">
        <v>1</v>
      </c>
      <c r="G18" s="40">
        <v>1</v>
      </c>
      <c r="H18" s="39">
        <v>2</v>
      </c>
      <c r="I18" s="40">
        <v>1</v>
      </c>
      <c r="J18" s="44">
        <v>2</v>
      </c>
      <c r="K18" s="103"/>
    </row>
    <row r="19" spans="3:10" ht="19.5" customHeight="1" thickBot="1" thickTop="1">
      <c r="C19" s="10"/>
      <c r="D19" s="16"/>
      <c r="E19" s="16"/>
      <c r="F19" s="16"/>
      <c r="G19" s="16"/>
      <c r="H19" s="16"/>
      <c r="I19" s="16"/>
      <c r="J19" s="11"/>
    </row>
    <row r="20" ht="15" customHeight="1" thickTop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9.5" customHeight="1"/>
    <row r="30" ht="21" customHeight="1"/>
  </sheetData>
  <sheetProtection/>
  <mergeCells count="8">
    <mergeCell ref="K15:K16"/>
    <mergeCell ref="K17:K18"/>
    <mergeCell ref="K3:K4"/>
    <mergeCell ref="K5:K6"/>
    <mergeCell ref="K7:K8"/>
    <mergeCell ref="K9:K10"/>
    <mergeCell ref="K11:K12"/>
    <mergeCell ref="K13:K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/>
  <dimension ref="A1:P55"/>
  <sheetViews>
    <sheetView zoomScalePageLayoutView="0" workbookViewId="0" topLeftCell="A39">
      <selection activeCell="A38" sqref="A1:IV38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МатчиУкр!B3</f>
        <v>Ильичевец-saleh</v>
      </c>
      <c r="C1">
        <f>LEFT(МатчиУкр!K3,1)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МатчиУкр!B4</f>
        <v>Александрия-alexivan</v>
      </c>
      <c r="C2">
        <f>RIGHT(МатчиУкр!K3,1)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МатчиУкр!B5</f>
        <v>Днепр-afa</v>
      </c>
      <c r="C3">
        <f>LEFT(МатчиУкр!K5,1)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МатчиУкр!B6</f>
        <v>Оболонь-Mishgan</v>
      </c>
      <c r="C4">
        <f>RIGHT(МатчиУкр!K5,1)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МатчиУкр!B7</f>
        <v>Кривбасс-sass1954</v>
      </c>
      <c r="C5">
        <f>LEFT(МатчиУкр!K7,1)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МатчиУкр!B8</f>
        <v>Металлург(Дн)-KorsaR</v>
      </c>
      <c r="C6">
        <f>RIGHT(МатчиУкр!K7,1)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МатчиУкр!B9</f>
        <v>Ворскла-Горюнович</v>
      </c>
      <c r="C7">
        <f>LEFT(МатчиУкр!K9,1)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МатчиУкр!B10</f>
        <v>Заря(Лг)-SkVaL</v>
      </c>
      <c r="C8">
        <f>RIGHT(МатчиУкр!K9,1)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МатчиУкр!B11</f>
        <v>Арсенал-amelin</v>
      </c>
      <c r="C9">
        <f>LEFT(МатчиУкр!K11,1)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МатчиУкр!B12</f>
        <v>Карпаты-Реклин</v>
      </c>
      <c r="C10">
        <f>RIGHT(МатчиУкр!K11,1)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МатчиУкр!B13</f>
        <v>Шахтёр-semeniuk</v>
      </c>
      <c r="C11">
        <f>LEFT(МатчиУкр!K13,1)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МатчиУкр!B14</f>
        <v>Таврия-aks</v>
      </c>
      <c r="C12">
        <f>RIGHT(МатчиУкр!K13,1)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МатчиУкр!B15</f>
        <v>Волынь-chon</v>
      </c>
      <c r="C13">
        <f>LEFT(МатчиУкр!K15,1)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МатчиУкр!B16</f>
        <v>Динамо(К)-AlekseyShalaev</v>
      </c>
      <c r="C14">
        <f>RIGHT(МатчиУкр!K15,1)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spans="2:8" ht="12.75" hidden="1">
      <c r="B15" t="str">
        <f>МатчиУкр!B17</f>
        <v>Черноморец-igor0971</v>
      </c>
      <c r="C15">
        <f>LEFT(МатчиУкр!K17,1)</f>
      </c>
      <c r="D15">
        <f>IF(C15="",0,IF(C15&gt;C16,1,0))</f>
        <v>0</v>
      </c>
      <c r="E15">
        <f>IF(C15="",0,IF(C15=C16,1,0))</f>
        <v>0</v>
      </c>
      <c r="F15">
        <f>IF(C15="",0,IF(C15&lt;C16,1,0))</f>
        <v>0</v>
      </c>
      <c r="G15">
        <f>C15</f>
      </c>
      <c r="H15">
        <f>C16</f>
      </c>
    </row>
    <row r="16" spans="2:8" ht="12.75" hidden="1">
      <c r="B16" s="29" t="str">
        <f>МатчиУкр!B18</f>
        <v>Металлист-FanLoko</v>
      </c>
      <c r="C16">
        <f>RIGHT(МатчиУкр!K17,1)</f>
      </c>
      <c r="D16">
        <f>F15</f>
        <v>0</v>
      </c>
      <c r="E16">
        <f>E15</f>
        <v>0</v>
      </c>
      <c r="F16">
        <f>D15</f>
        <v>0</v>
      </c>
      <c r="G16">
        <f>H15</f>
      </c>
      <c r="H16">
        <f>G15</f>
      </c>
    </row>
    <row r="17" ht="12.75" hidden="1"/>
    <row r="18" ht="12.75" hidden="1"/>
    <row r="19" ht="12.75" hidden="1"/>
    <row r="20" ht="12.75" hidden="1"/>
    <row r="21" spans="2:16" ht="12.75" hidden="1">
      <c r="B21" t="s">
        <v>36</v>
      </c>
      <c r="C21">
        <v>11</v>
      </c>
      <c r="D21">
        <v>13</v>
      </c>
      <c r="E21">
        <v>3</v>
      </c>
      <c r="F21">
        <v>18</v>
      </c>
      <c r="G21">
        <v>11</v>
      </c>
      <c r="H21">
        <f>COUNTIF($O$21:$O$36,"&gt;"&amp;O21)+COUNTIF($O$21:$O21,"="&amp;O21)</f>
        <v>17</v>
      </c>
      <c r="I21">
        <f>C21+VLOOKUP($B21,$B$1:$H$16,3,0)</f>
        <v>11</v>
      </c>
      <c r="J21">
        <f>D21+VLOOKUP($B21,$B$1:$H$16,4,0)</f>
        <v>13</v>
      </c>
      <c r="K21">
        <f>E21+VLOOKUP($B21,$B$1:$H$16,5,0)</f>
        <v>3</v>
      </c>
      <c r="L21" t="e">
        <f>F21+VLOOKUP($B21,$B$1:$H$16,6,0)</f>
        <v>#VALUE!</v>
      </c>
      <c r="M21" t="e">
        <f>G21+VLOOKUP($B21,$B$1:$H$16,7,0)</f>
        <v>#VALUE!</v>
      </c>
      <c r="N21">
        <f>I21*3+J21</f>
        <v>46</v>
      </c>
      <c r="O21" t="e">
        <f>N21+(I21*0.1)+((L21-M21)*0.01)+(L21*0.001)</f>
        <v>#VALUE!</v>
      </c>
      <c r="P21" t="str">
        <f>B21</f>
        <v>Днепр-afa</v>
      </c>
    </row>
    <row r="22" spans="2:16" ht="12.75" hidden="1">
      <c r="B22" t="s">
        <v>43</v>
      </c>
      <c r="C22">
        <v>12</v>
      </c>
      <c r="D22">
        <v>9</v>
      </c>
      <c r="E22">
        <v>6</v>
      </c>
      <c r="F22">
        <v>19</v>
      </c>
      <c r="G22">
        <v>12</v>
      </c>
      <c r="H22">
        <f>COUNTIF($O$21:$O$36,"&gt;"&amp;O22)+COUNTIF($O$21:$O22,"="&amp;O22)</f>
        <v>18</v>
      </c>
      <c r="I22">
        <f aca="true" t="shared" si="0" ref="I22:I36">C22+VLOOKUP($B22,$B$1:$H$16,3,0)</f>
        <v>12</v>
      </c>
      <c r="J22">
        <f aca="true" t="shared" si="1" ref="J22:J36">D22+VLOOKUP($B22,$B$1:$H$16,4,0)</f>
        <v>9</v>
      </c>
      <c r="K22">
        <f aca="true" t="shared" si="2" ref="K22:K36">E22+VLOOKUP($B22,$B$1:$H$16,5,0)</f>
        <v>6</v>
      </c>
      <c r="L22" t="e">
        <f aca="true" t="shared" si="3" ref="L22:L36">F22+VLOOKUP($B22,$B$1:$H$16,6,0)</f>
        <v>#VALUE!</v>
      </c>
      <c r="M22" t="e">
        <f aca="true" t="shared" si="4" ref="M22:M36">G22+VLOOKUP($B22,$B$1:$H$16,7,0)</f>
        <v>#VALUE!</v>
      </c>
      <c r="N22">
        <f aca="true" t="shared" si="5" ref="N22:N36">I22*3+J22</f>
        <v>45</v>
      </c>
      <c r="O22" t="e">
        <f aca="true" t="shared" si="6" ref="O22:O36">N22+(I22*0.1)+((L22-M22)*0.01)+(L22*0.001)</f>
        <v>#VALUE!</v>
      </c>
      <c r="P22" t="str">
        <f aca="true" t="shared" si="7" ref="P22:P36">B22</f>
        <v>Динамо(К)-AlekseyShalaev</v>
      </c>
    </row>
    <row r="23" spans="2:16" ht="12.75" hidden="1">
      <c r="B23" t="s">
        <v>45</v>
      </c>
      <c r="C23">
        <v>12</v>
      </c>
      <c r="D23">
        <v>9</v>
      </c>
      <c r="E23">
        <v>6</v>
      </c>
      <c r="F23">
        <v>22</v>
      </c>
      <c r="G23">
        <v>25</v>
      </c>
      <c r="H23">
        <f>COUNTIF($O$21:$O$36,"&gt;"&amp;O23)+COUNTIF($O$21:$O23,"="&amp;O23)</f>
        <v>19</v>
      </c>
      <c r="I23">
        <f t="shared" si="0"/>
        <v>12</v>
      </c>
      <c r="J23">
        <f t="shared" si="1"/>
        <v>9</v>
      </c>
      <c r="K23">
        <f t="shared" si="2"/>
        <v>6</v>
      </c>
      <c r="L23" t="e">
        <f t="shared" si="3"/>
        <v>#VALUE!</v>
      </c>
      <c r="M23" t="e">
        <f t="shared" si="4"/>
        <v>#VALUE!</v>
      </c>
      <c r="N23">
        <f t="shared" si="5"/>
        <v>45</v>
      </c>
      <c r="O23" t="e">
        <f t="shared" si="6"/>
        <v>#VALUE!</v>
      </c>
      <c r="P23" t="str">
        <f t="shared" si="7"/>
        <v>Ворскла-Горюнович</v>
      </c>
    </row>
    <row r="24" spans="2:16" ht="12.75" hidden="1">
      <c r="B24" t="s">
        <v>34</v>
      </c>
      <c r="C24">
        <v>10</v>
      </c>
      <c r="D24">
        <v>10</v>
      </c>
      <c r="E24">
        <v>7</v>
      </c>
      <c r="F24">
        <v>19</v>
      </c>
      <c r="G24">
        <v>15</v>
      </c>
      <c r="H24">
        <f>COUNTIF($O$21:$O$36,"&gt;"&amp;O24)+COUNTIF($O$21:$O24,"="&amp;O24)</f>
        <v>20</v>
      </c>
      <c r="I24">
        <f t="shared" si="0"/>
        <v>10</v>
      </c>
      <c r="J24">
        <f t="shared" si="1"/>
        <v>10</v>
      </c>
      <c r="K24">
        <f t="shared" si="2"/>
        <v>7</v>
      </c>
      <c r="L24" t="e">
        <f t="shared" si="3"/>
        <v>#VALUE!</v>
      </c>
      <c r="M24" t="e">
        <f t="shared" si="4"/>
        <v>#VALUE!</v>
      </c>
      <c r="N24">
        <f t="shared" si="5"/>
        <v>40</v>
      </c>
      <c r="O24" t="e">
        <f t="shared" si="6"/>
        <v>#VALUE!</v>
      </c>
      <c r="P24" t="str">
        <f t="shared" si="7"/>
        <v>Металлист-FanLoko</v>
      </c>
    </row>
    <row r="25" spans="2:16" ht="12.75" hidden="1">
      <c r="B25" t="s">
        <v>41</v>
      </c>
      <c r="C25">
        <v>11</v>
      </c>
      <c r="D25">
        <v>6</v>
      </c>
      <c r="E25">
        <v>10</v>
      </c>
      <c r="F25">
        <v>17</v>
      </c>
      <c r="G25">
        <v>17</v>
      </c>
      <c r="H25">
        <f>COUNTIF($O$21:$O$36,"&gt;"&amp;O25)+COUNTIF($O$21:$O25,"="&amp;O25)</f>
        <v>21</v>
      </c>
      <c r="I25">
        <f t="shared" si="0"/>
        <v>11</v>
      </c>
      <c r="J25">
        <f t="shared" si="1"/>
        <v>6</v>
      </c>
      <c r="K25">
        <f t="shared" si="2"/>
        <v>10</v>
      </c>
      <c r="L25" t="e">
        <f t="shared" si="3"/>
        <v>#VALUE!</v>
      </c>
      <c r="M25" t="e">
        <f t="shared" si="4"/>
        <v>#VALUE!</v>
      </c>
      <c r="N25">
        <f t="shared" si="5"/>
        <v>39</v>
      </c>
      <c r="O25" t="e">
        <f t="shared" si="6"/>
        <v>#VALUE!</v>
      </c>
      <c r="P25" t="str">
        <f t="shared" si="7"/>
        <v>Заря(Лг)-SkVaL</v>
      </c>
    </row>
    <row r="26" spans="2:16" ht="12.75" hidden="1">
      <c r="B26" t="s">
        <v>32</v>
      </c>
      <c r="C26">
        <v>9</v>
      </c>
      <c r="D26">
        <v>12</v>
      </c>
      <c r="E26">
        <v>6</v>
      </c>
      <c r="F26">
        <v>18</v>
      </c>
      <c r="G26">
        <v>16</v>
      </c>
      <c r="H26">
        <f>COUNTIF($O$21:$O$36,"&gt;"&amp;O26)+COUNTIF($O$21:$O26,"="&amp;O26)</f>
        <v>22</v>
      </c>
      <c r="I26">
        <f t="shared" si="0"/>
        <v>9</v>
      </c>
      <c r="J26">
        <f t="shared" si="1"/>
        <v>12</v>
      </c>
      <c r="K26">
        <f t="shared" si="2"/>
        <v>6</v>
      </c>
      <c r="L26" t="e">
        <f t="shared" si="3"/>
        <v>#VALUE!</v>
      </c>
      <c r="M26" t="e">
        <f t="shared" si="4"/>
        <v>#VALUE!</v>
      </c>
      <c r="N26">
        <f t="shared" si="5"/>
        <v>39</v>
      </c>
      <c r="O26" t="e">
        <f t="shared" si="6"/>
        <v>#VALUE!</v>
      </c>
      <c r="P26" t="str">
        <f t="shared" si="7"/>
        <v>Таврия-aks</v>
      </c>
    </row>
    <row r="27" spans="2:16" ht="12.75" hidden="1">
      <c r="B27" t="s">
        <v>39</v>
      </c>
      <c r="C27">
        <v>9</v>
      </c>
      <c r="D27">
        <v>9</v>
      </c>
      <c r="E27">
        <v>9</v>
      </c>
      <c r="F27">
        <v>20</v>
      </c>
      <c r="G27">
        <v>13</v>
      </c>
      <c r="H27">
        <f>COUNTIF($O$21:$O$36,"&gt;"&amp;O27)+COUNTIF($O$21:$O27,"="&amp;O27)</f>
        <v>23</v>
      </c>
      <c r="I27">
        <f t="shared" si="0"/>
        <v>9</v>
      </c>
      <c r="J27">
        <f t="shared" si="1"/>
        <v>9</v>
      </c>
      <c r="K27">
        <f t="shared" si="2"/>
        <v>9</v>
      </c>
      <c r="L27" t="e">
        <f t="shared" si="3"/>
        <v>#VALUE!</v>
      </c>
      <c r="M27" t="e">
        <f t="shared" si="4"/>
        <v>#VALUE!</v>
      </c>
      <c r="N27">
        <f t="shared" si="5"/>
        <v>36</v>
      </c>
      <c r="O27" t="e">
        <f t="shared" si="6"/>
        <v>#VALUE!</v>
      </c>
      <c r="P27" t="str">
        <f t="shared" si="7"/>
        <v>Кривбасс-sass1954</v>
      </c>
    </row>
    <row r="28" spans="2:16" ht="12.75" hidden="1">
      <c r="B28" t="s">
        <v>42</v>
      </c>
      <c r="C28">
        <v>8</v>
      </c>
      <c r="D28">
        <v>12</v>
      </c>
      <c r="E28">
        <v>7</v>
      </c>
      <c r="F28">
        <v>19</v>
      </c>
      <c r="G28">
        <v>15</v>
      </c>
      <c r="H28">
        <f>COUNTIF($O$21:$O$36,"&gt;"&amp;O28)+COUNTIF($O$21:$O28,"="&amp;O28)</f>
        <v>24</v>
      </c>
      <c r="I28">
        <f t="shared" si="0"/>
        <v>8</v>
      </c>
      <c r="J28">
        <f t="shared" si="1"/>
        <v>12</v>
      </c>
      <c r="K28">
        <f t="shared" si="2"/>
        <v>7</v>
      </c>
      <c r="L28" t="e">
        <f t="shared" si="3"/>
        <v>#VALUE!</v>
      </c>
      <c r="M28" t="e">
        <f t="shared" si="4"/>
        <v>#VALUE!</v>
      </c>
      <c r="N28">
        <f t="shared" si="5"/>
        <v>36</v>
      </c>
      <c r="O28" t="e">
        <f t="shared" si="6"/>
        <v>#VALUE!</v>
      </c>
      <c r="P28" t="str">
        <f t="shared" si="7"/>
        <v>Металлург(Дн)-KorsaR</v>
      </c>
    </row>
    <row r="29" spans="2:16" ht="12.75" hidden="1">
      <c r="B29" t="s">
        <v>44</v>
      </c>
      <c r="C29">
        <v>9</v>
      </c>
      <c r="D29">
        <v>8</v>
      </c>
      <c r="E29">
        <v>10</v>
      </c>
      <c r="F29">
        <v>23</v>
      </c>
      <c r="G29">
        <v>16</v>
      </c>
      <c r="H29">
        <f>COUNTIF($O$21:$O$36,"&gt;"&amp;O29)+COUNTIF($O$21:$O29,"="&amp;O29)</f>
        <v>25</v>
      </c>
      <c r="I29">
        <f t="shared" si="0"/>
        <v>9</v>
      </c>
      <c r="J29">
        <f t="shared" si="1"/>
        <v>8</v>
      </c>
      <c r="K29">
        <f t="shared" si="2"/>
        <v>10</v>
      </c>
      <c r="L29" t="e">
        <f t="shared" si="3"/>
        <v>#VALUE!</v>
      </c>
      <c r="M29" t="e">
        <f t="shared" si="4"/>
        <v>#VALUE!</v>
      </c>
      <c r="N29">
        <f t="shared" si="5"/>
        <v>35</v>
      </c>
      <c r="O29" t="e">
        <f t="shared" si="6"/>
        <v>#VALUE!</v>
      </c>
      <c r="P29" t="str">
        <f t="shared" si="7"/>
        <v>Арсенал-amelin</v>
      </c>
    </row>
    <row r="30" spans="2:16" ht="12.75" hidden="1">
      <c r="B30" t="s">
        <v>33</v>
      </c>
      <c r="C30">
        <v>8</v>
      </c>
      <c r="D30">
        <v>9</v>
      </c>
      <c r="E30">
        <v>10</v>
      </c>
      <c r="F30">
        <v>23</v>
      </c>
      <c r="G30">
        <v>21</v>
      </c>
      <c r="H30">
        <f>COUNTIF($O$21:$O$36,"&gt;"&amp;O30)+COUNTIF($O$21:$O30,"="&amp;O30)</f>
        <v>26</v>
      </c>
      <c r="I30">
        <f t="shared" si="0"/>
        <v>8</v>
      </c>
      <c r="J30">
        <f t="shared" si="1"/>
        <v>9</v>
      </c>
      <c r="K30">
        <f t="shared" si="2"/>
        <v>10</v>
      </c>
      <c r="L30" t="e">
        <f t="shared" si="3"/>
        <v>#VALUE!</v>
      </c>
      <c r="M30" t="e">
        <f t="shared" si="4"/>
        <v>#VALUE!</v>
      </c>
      <c r="N30">
        <f t="shared" si="5"/>
        <v>33</v>
      </c>
      <c r="O30" t="e">
        <f t="shared" si="6"/>
        <v>#VALUE!</v>
      </c>
      <c r="P30" t="str">
        <f t="shared" si="7"/>
        <v>Александрия-alexivan</v>
      </c>
    </row>
    <row r="31" spans="2:16" ht="12.75" hidden="1">
      <c r="B31" t="s">
        <v>46</v>
      </c>
      <c r="C31">
        <v>7</v>
      </c>
      <c r="D31">
        <v>12</v>
      </c>
      <c r="E31">
        <v>8</v>
      </c>
      <c r="F31">
        <v>18</v>
      </c>
      <c r="G31">
        <v>17</v>
      </c>
      <c r="H31">
        <f>COUNTIF($O$21:$O$36,"&gt;"&amp;O31)+COUNTIF($O$21:$O31,"="&amp;O31)</f>
        <v>27</v>
      </c>
      <c r="I31">
        <f t="shared" si="0"/>
        <v>7</v>
      </c>
      <c r="J31">
        <f t="shared" si="1"/>
        <v>12</v>
      </c>
      <c r="K31">
        <f t="shared" si="2"/>
        <v>8</v>
      </c>
      <c r="L31" t="e">
        <f t="shared" si="3"/>
        <v>#VALUE!</v>
      </c>
      <c r="M31" t="e">
        <f t="shared" si="4"/>
        <v>#VALUE!</v>
      </c>
      <c r="N31">
        <f t="shared" si="5"/>
        <v>33</v>
      </c>
      <c r="O31" t="e">
        <f t="shared" si="6"/>
        <v>#VALUE!</v>
      </c>
      <c r="P31" t="str">
        <f t="shared" si="7"/>
        <v>Черноморец-igor0971</v>
      </c>
    </row>
    <row r="32" spans="2:16" ht="12.75" hidden="1">
      <c r="B32" t="s">
        <v>35</v>
      </c>
      <c r="C32">
        <v>7</v>
      </c>
      <c r="D32">
        <v>9</v>
      </c>
      <c r="E32">
        <v>11</v>
      </c>
      <c r="F32">
        <v>15</v>
      </c>
      <c r="G32">
        <v>16</v>
      </c>
      <c r="H32">
        <f>COUNTIF($O$21:$O$36,"&gt;"&amp;O32)+COUNTIF($O$21:$O32,"="&amp;O32)</f>
        <v>28</v>
      </c>
      <c r="I32">
        <f t="shared" si="0"/>
        <v>7</v>
      </c>
      <c r="J32">
        <f t="shared" si="1"/>
        <v>9</v>
      </c>
      <c r="K32">
        <f t="shared" si="2"/>
        <v>11</v>
      </c>
      <c r="L32" t="e">
        <f t="shared" si="3"/>
        <v>#VALUE!</v>
      </c>
      <c r="M32" t="e">
        <f t="shared" si="4"/>
        <v>#VALUE!</v>
      </c>
      <c r="N32">
        <f t="shared" si="5"/>
        <v>30</v>
      </c>
      <c r="O32" t="e">
        <f t="shared" si="6"/>
        <v>#VALUE!</v>
      </c>
      <c r="P32" t="str">
        <f t="shared" si="7"/>
        <v>Карпаты-Реклин</v>
      </c>
    </row>
    <row r="33" spans="2:16" ht="12.75" hidden="1">
      <c r="B33" t="s">
        <v>31</v>
      </c>
      <c r="C33">
        <v>7</v>
      </c>
      <c r="D33">
        <v>9</v>
      </c>
      <c r="E33">
        <v>11</v>
      </c>
      <c r="F33">
        <v>16</v>
      </c>
      <c r="G33">
        <v>24</v>
      </c>
      <c r="H33">
        <f>COUNTIF($O$21:$O$36,"&gt;"&amp;O33)+COUNTIF($O$21:$O33,"="&amp;O33)</f>
        <v>29</v>
      </c>
      <c r="I33">
        <f t="shared" si="0"/>
        <v>7</v>
      </c>
      <c r="J33">
        <f t="shared" si="1"/>
        <v>9</v>
      </c>
      <c r="K33">
        <f t="shared" si="2"/>
        <v>11</v>
      </c>
      <c r="L33" t="e">
        <f t="shared" si="3"/>
        <v>#VALUE!</v>
      </c>
      <c r="M33" t="e">
        <f t="shared" si="4"/>
        <v>#VALUE!</v>
      </c>
      <c r="N33">
        <f t="shared" si="5"/>
        <v>30</v>
      </c>
      <c r="O33" t="e">
        <f t="shared" si="6"/>
        <v>#VALUE!</v>
      </c>
      <c r="P33" t="str">
        <f t="shared" si="7"/>
        <v>Оболонь-Mishgan</v>
      </c>
    </row>
    <row r="34" spans="2:16" ht="12.75" hidden="1">
      <c r="B34" t="s">
        <v>37</v>
      </c>
      <c r="C34">
        <v>6</v>
      </c>
      <c r="D34">
        <v>10</v>
      </c>
      <c r="E34">
        <v>11</v>
      </c>
      <c r="F34">
        <v>14</v>
      </c>
      <c r="G34">
        <v>27</v>
      </c>
      <c r="H34">
        <f>COUNTIF($O$21:$O$36,"&gt;"&amp;O34)+COUNTIF($O$21:$O34,"="&amp;O34)</f>
        <v>30</v>
      </c>
      <c r="I34">
        <f t="shared" si="0"/>
        <v>6</v>
      </c>
      <c r="J34">
        <f t="shared" si="1"/>
        <v>10</v>
      </c>
      <c r="K34">
        <f t="shared" si="2"/>
        <v>11</v>
      </c>
      <c r="L34" t="e">
        <f t="shared" si="3"/>
        <v>#VALUE!</v>
      </c>
      <c r="M34" t="e">
        <f t="shared" si="4"/>
        <v>#VALUE!</v>
      </c>
      <c r="N34">
        <f t="shared" si="5"/>
        <v>28</v>
      </c>
      <c r="O34" t="e">
        <f t="shared" si="6"/>
        <v>#VALUE!</v>
      </c>
      <c r="P34" t="str">
        <f t="shared" si="7"/>
        <v>Волынь-chon</v>
      </c>
    </row>
    <row r="35" spans="2:16" ht="12.75" hidden="1">
      <c r="B35" t="s">
        <v>38</v>
      </c>
      <c r="C35">
        <v>6</v>
      </c>
      <c r="D35">
        <v>9</v>
      </c>
      <c r="E35">
        <v>12</v>
      </c>
      <c r="F35">
        <v>14</v>
      </c>
      <c r="G35">
        <v>21</v>
      </c>
      <c r="H35">
        <f>COUNTIF($O$21:$O$36,"&gt;"&amp;O35)+COUNTIF($O$21:$O35,"="&amp;O35)</f>
        <v>31</v>
      </c>
      <c r="I35">
        <f t="shared" si="0"/>
        <v>6</v>
      </c>
      <c r="J35">
        <f t="shared" si="1"/>
        <v>9</v>
      </c>
      <c r="K35">
        <f t="shared" si="2"/>
        <v>12</v>
      </c>
      <c r="L35" t="e">
        <f t="shared" si="3"/>
        <v>#VALUE!</v>
      </c>
      <c r="M35" t="e">
        <f t="shared" si="4"/>
        <v>#VALUE!</v>
      </c>
      <c r="N35">
        <f t="shared" si="5"/>
        <v>27</v>
      </c>
      <c r="O35" t="e">
        <f t="shared" si="6"/>
        <v>#VALUE!</v>
      </c>
      <c r="P35" t="str">
        <f t="shared" si="7"/>
        <v>Ильичевец-saleh</v>
      </c>
    </row>
    <row r="36" spans="2:16" ht="12.75" hidden="1">
      <c r="B36" t="s">
        <v>40</v>
      </c>
      <c r="C36">
        <v>5</v>
      </c>
      <c r="D36">
        <v>12</v>
      </c>
      <c r="E36">
        <v>10</v>
      </c>
      <c r="F36">
        <v>16</v>
      </c>
      <c r="G36">
        <v>25</v>
      </c>
      <c r="H36">
        <f>COUNTIF($O$21:$O$36,"&gt;"&amp;O36)+COUNTIF($O$21:$O36,"="&amp;O36)</f>
        <v>32</v>
      </c>
      <c r="I36">
        <f t="shared" si="0"/>
        <v>5</v>
      </c>
      <c r="J36">
        <f t="shared" si="1"/>
        <v>12</v>
      </c>
      <c r="K36">
        <f t="shared" si="2"/>
        <v>10</v>
      </c>
      <c r="L36" t="e">
        <f t="shared" si="3"/>
        <v>#VALUE!</v>
      </c>
      <c r="M36" t="e">
        <f t="shared" si="4"/>
        <v>#VALUE!</v>
      </c>
      <c r="N36">
        <f t="shared" si="5"/>
        <v>27</v>
      </c>
      <c r="O36" t="e">
        <f t="shared" si="6"/>
        <v>#VALUE!</v>
      </c>
      <c r="P36" t="str">
        <f t="shared" si="7"/>
        <v>Шахтёр-semeniuk</v>
      </c>
    </row>
    <row r="37" ht="12.75" hidden="1"/>
    <row r="38" ht="13.5" hidden="1" thickBot="1"/>
    <row r="39" spans="1:10" ht="13.5" thickBot="1">
      <c r="A39" s="47" t="s">
        <v>23</v>
      </c>
      <c r="B39" s="48" t="s">
        <v>24</v>
      </c>
      <c r="C39" s="49" t="s">
        <v>25</v>
      </c>
      <c r="D39" s="49" t="s">
        <v>26</v>
      </c>
      <c r="E39" s="49" t="s">
        <v>27</v>
      </c>
      <c r="F39" s="100" t="s">
        <v>28</v>
      </c>
      <c r="G39" s="101"/>
      <c r="H39" s="102"/>
      <c r="I39" s="49" t="s">
        <v>29</v>
      </c>
      <c r="J39" s="50" t="s">
        <v>30</v>
      </c>
    </row>
    <row r="40" spans="1:10" ht="12.75">
      <c r="A40" s="51">
        <v>1</v>
      </c>
      <c r="B40" s="52" t="e">
        <f>VLOOKUP($A40,$H$21:$P$36,9,0)</f>
        <v>#N/A</v>
      </c>
      <c r="C40" s="53" t="e">
        <f>VLOOKUP($A40,$H$21:$P$36,2,0)</f>
        <v>#N/A</v>
      </c>
      <c r="D40" s="53" t="e">
        <f>VLOOKUP($A40,$H$21:$P$36,3,0)</f>
        <v>#N/A</v>
      </c>
      <c r="E40" s="53" t="e">
        <f>VLOOKUP($A40,$H$21:$P$36,4,0)</f>
        <v>#N/A</v>
      </c>
      <c r="F40" s="54" t="e">
        <f>VLOOKUP($A40,$H$21:$P$36,5,0)</f>
        <v>#N/A</v>
      </c>
      <c r="G40" s="55" t="s">
        <v>22</v>
      </c>
      <c r="H40" s="56" t="e">
        <f>VLOOKUP($A40,$H$21:$P$36,6,0)</f>
        <v>#N/A</v>
      </c>
      <c r="I40" s="53" t="e">
        <f>F40-H40</f>
        <v>#N/A</v>
      </c>
      <c r="J40" s="57" t="e">
        <f>VLOOKUP($A40,$H$21:$P$36,7,0)</f>
        <v>#N/A</v>
      </c>
    </row>
    <row r="41" spans="1:10" ht="12.75">
      <c r="A41" s="58">
        <v>2</v>
      </c>
      <c r="B41" s="59" t="e">
        <f aca="true" t="shared" si="8" ref="B41:B55">VLOOKUP($A41,$H$21:$P$36,9,0)</f>
        <v>#N/A</v>
      </c>
      <c r="C41" s="60" t="e">
        <f aca="true" t="shared" si="9" ref="C41:C55">VLOOKUP($A41,$H$21:$P$36,2,0)</f>
        <v>#N/A</v>
      </c>
      <c r="D41" s="60" t="e">
        <f aca="true" t="shared" si="10" ref="D41:D55">VLOOKUP($A41,$H$21:$P$36,3,0)</f>
        <v>#N/A</v>
      </c>
      <c r="E41" s="60" t="e">
        <f aca="true" t="shared" si="11" ref="E41:E55">VLOOKUP($A41,$H$21:$P$36,4,0)</f>
        <v>#N/A</v>
      </c>
      <c r="F41" s="61" t="e">
        <f aca="true" t="shared" si="12" ref="F41:F55">VLOOKUP($A41,$H$21:$P$36,5,0)</f>
        <v>#N/A</v>
      </c>
      <c r="G41" s="62" t="s">
        <v>22</v>
      </c>
      <c r="H41" s="63" t="e">
        <f aca="true" t="shared" si="13" ref="H41:H55">VLOOKUP($A41,$H$21:$P$36,6,0)</f>
        <v>#N/A</v>
      </c>
      <c r="I41" s="60" t="e">
        <f aca="true" t="shared" si="14" ref="I41:I55">F41-H41</f>
        <v>#N/A</v>
      </c>
      <c r="J41" s="64" t="e">
        <f aca="true" t="shared" si="15" ref="J41:J55">VLOOKUP($A41,$H$21:$P$36,7,0)</f>
        <v>#N/A</v>
      </c>
    </row>
    <row r="42" spans="1:10" ht="12.75">
      <c r="A42" s="58">
        <v>3</v>
      </c>
      <c r="B42" s="59" t="e">
        <f t="shared" si="8"/>
        <v>#N/A</v>
      </c>
      <c r="C42" s="60" t="e">
        <f t="shared" si="9"/>
        <v>#N/A</v>
      </c>
      <c r="D42" s="60" t="e">
        <f t="shared" si="10"/>
        <v>#N/A</v>
      </c>
      <c r="E42" s="60" t="e">
        <f t="shared" si="11"/>
        <v>#N/A</v>
      </c>
      <c r="F42" s="61" t="e">
        <f t="shared" si="12"/>
        <v>#N/A</v>
      </c>
      <c r="G42" s="62" t="s">
        <v>22</v>
      </c>
      <c r="H42" s="63" t="e">
        <f t="shared" si="13"/>
        <v>#N/A</v>
      </c>
      <c r="I42" s="60" t="e">
        <f t="shared" si="14"/>
        <v>#N/A</v>
      </c>
      <c r="J42" s="64" t="e">
        <f t="shared" si="15"/>
        <v>#N/A</v>
      </c>
    </row>
    <row r="43" spans="1:10" ht="12.75">
      <c r="A43" s="65">
        <v>4</v>
      </c>
      <c r="B43" s="66" t="e">
        <f t="shared" si="8"/>
        <v>#N/A</v>
      </c>
      <c r="C43" s="67" t="e">
        <f t="shared" si="9"/>
        <v>#N/A</v>
      </c>
      <c r="D43" s="67" t="e">
        <f t="shared" si="10"/>
        <v>#N/A</v>
      </c>
      <c r="E43" s="67" t="e">
        <f t="shared" si="11"/>
        <v>#N/A</v>
      </c>
      <c r="F43" s="68" t="e">
        <f t="shared" si="12"/>
        <v>#N/A</v>
      </c>
      <c r="G43" s="69" t="s">
        <v>22</v>
      </c>
      <c r="H43" s="70" t="e">
        <f t="shared" si="13"/>
        <v>#N/A</v>
      </c>
      <c r="I43" s="67" t="e">
        <f t="shared" si="14"/>
        <v>#N/A</v>
      </c>
      <c r="J43" s="71" t="e">
        <f t="shared" si="15"/>
        <v>#N/A</v>
      </c>
    </row>
    <row r="44" spans="1:10" ht="12.75">
      <c r="A44" s="65">
        <v>5</v>
      </c>
      <c r="B44" s="66" t="e">
        <f t="shared" si="8"/>
        <v>#N/A</v>
      </c>
      <c r="C44" s="67" t="e">
        <f t="shared" si="9"/>
        <v>#N/A</v>
      </c>
      <c r="D44" s="67" t="e">
        <f t="shared" si="10"/>
        <v>#N/A</v>
      </c>
      <c r="E44" s="67" t="e">
        <f t="shared" si="11"/>
        <v>#N/A</v>
      </c>
      <c r="F44" s="68" t="e">
        <f t="shared" si="12"/>
        <v>#N/A</v>
      </c>
      <c r="G44" s="69" t="s">
        <v>22</v>
      </c>
      <c r="H44" s="70" t="e">
        <f t="shared" si="13"/>
        <v>#N/A</v>
      </c>
      <c r="I44" s="67" t="e">
        <f t="shared" si="14"/>
        <v>#N/A</v>
      </c>
      <c r="J44" s="71" t="e">
        <f t="shared" si="15"/>
        <v>#N/A</v>
      </c>
    </row>
    <row r="45" spans="1:10" ht="12.75">
      <c r="A45" s="65">
        <v>6</v>
      </c>
      <c r="B45" s="66" t="e">
        <f t="shared" si="8"/>
        <v>#N/A</v>
      </c>
      <c r="C45" s="67" t="e">
        <f t="shared" si="9"/>
        <v>#N/A</v>
      </c>
      <c r="D45" s="67" t="e">
        <f t="shared" si="10"/>
        <v>#N/A</v>
      </c>
      <c r="E45" s="67" t="e">
        <f t="shared" si="11"/>
        <v>#N/A</v>
      </c>
      <c r="F45" s="68" t="e">
        <f t="shared" si="12"/>
        <v>#N/A</v>
      </c>
      <c r="G45" s="69" t="s">
        <v>22</v>
      </c>
      <c r="H45" s="70" t="e">
        <f t="shared" si="13"/>
        <v>#N/A</v>
      </c>
      <c r="I45" s="67" t="e">
        <f t="shared" si="14"/>
        <v>#N/A</v>
      </c>
      <c r="J45" s="71" t="e">
        <f t="shared" si="15"/>
        <v>#N/A</v>
      </c>
    </row>
    <row r="46" spans="1:10" ht="12.75">
      <c r="A46" s="65">
        <v>7</v>
      </c>
      <c r="B46" s="66" t="e">
        <f t="shared" si="8"/>
        <v>#N/A</v>
      </c>
      <c r="C46" s="67" t="e">
        <f t="shared" si="9"/>
        <v>#N/A</v>
      </c>
      <c r="D46" s="67" t="e">
        <f t="shared" si="10"/>
        <v>#N/A</v>
      </c>
      <c r="E46" s="67" t="e">
        <f t="shared" si="11"/>
        <v>#N/A</v>
      </c>
      <c r="F46" s="68" t="e">
        <f t="shared" si="12"/>
        <v>#N/A</v>
      </c>
      <c r="G46" s="69" t="s">
        <v>22</v>
      </c>
      <c r="H46" s="70" t="e">
        <f t="shared" si="13"/>
        <v>#N/A</v>
      </c>
      <c r="I46" s="67" t="e">
        <f t="shared" si="14"/>
        <v>#N/A</v>
      </c>
      <c r="J46" s="71" t="e">
        <f t="shared" si="15"/>
        <v>#N/A</v>
      </c>
    </row>
    <row r="47" spans="1:10" ht="12.75">
      <c r="A47" s="65">
        <v>8</v>
      </c>
      <c r="B47" s="66" t="e">
        <f t="shared" si="8"/>
        <v>#N/A</v>
      </c>
      <c r="C47" s="67" t="e">
        <f t="shared" si="9"/>
        <v>#N/A</v>
      </c>
      <c r="D47" s="67" t="e">
        <f t="shared" si="10"/>
        <v>#N/A</v>
      </c>
      <c r="E47" s="67" t="e">
        <f t="shared" si="11"/>
        <v>#N/A</v>
      </c>
      <c r="F47" s="68" t="e">
        <f t="shared" si="12"/>
        <v>#N/A</v>
      </c>
      <c r="G47" s="69" t="s">
        <v>22</v>
      </c>
      <c r="H47" s="70" t="e">
        <f t="shared" si="13"/>
        <v>#N/A</v>
      </c>
      <c r="I47" s="67" t="e">
        <f t="shared" si="14"/>
        <v>#N/A</v>
      </c>
      <c r="J47" s="71" t="e">
        <f t="shared" si="15"/>
        <v>#N/A</v>
      </c>
    </row>
    <row r="48" spans="1:10" ht="12.75">
      <c r="A48" s="65">
        <v>9</v>
      </c>
      <c r="B48" s="66" t="e">
        <f t="shared" si="8"/>
        <v>#N/A</v>
      </c>
      <c r="C48" s="67" t="e">
        <f t="shared" si="9"/>
        <v>#N/A</v>
      </c>
      <c r="D48" s="67" t="e">
        <f t="shared" si="10"/>
        <v>#N/A</v>
      </c>
      <c r="E48" s="67" t="e">
        <f t="shared" si="11"/>
        <v>#N/A</v>
      </c>
      <c r="F48" s="68" t="e">
        <f t="shared" si="12"/>
        <v>#N/A</v>
      </c>
      <c r="G48" s="69" t="s">
        <v>22</v>
      </c>
      <c r="H48" s="70" t="e">
        <f t="shared" si="13"/>
        <v>#N/A</v>
      </c>
      <c r="I48" s="67" t="e">
        <f t="shared" si="14"/>
        <v>#N/A</v>
      </c>
      <c r="J48" s="71" t="e">
        <f t="shared" si="15"/>
        <v>#N/A</v>
      </c>
    </row>
    <row r="49" spans="1:10" ht="12.75">
      <c r="A49" s="65">
        <v>10</v>
      </c>
      <c r="B49" s="66" t="e">
        <f t="shared" si="8"/>
        <v>#N/A</v>
      </c>
      <c r="C49" s="67" t="e">
        <f t="shared" si="9"/>
        <v>#N/A</v>
      </c>
      <c r="D49" s="67" t="e">
        <f t="shared" si="10"/>
        <v>#N/A</v>
      </c>
      <c r="E49" s="67" t="e">
        <f t="shared" si="11"/>
        <v>#N/A</v>
      </c>
      <c r="F49" s="68" t="e">
        <f t="shared" si="12"/>
        <v>#N/A</v>
      </c>
      <c r="G49" s="69" t="s">
        <v>22</v>
      </c>
      <c r="H49" s="70" t="e">
        <f t="shared" si="13"/>
        <v>#N/A</v>
      </c>
      <c r="I49" s="67" t="e">
        <f t="shared" si="14"/>
        <v>#N/A</v>
      </c>
      <c r="J49" s="71" t="e">
        <f t="shared" si="15"/>
        <v>#N/A</v>
      </c>
    </row>
    <row r="50" spans="1:10" ht="12.75">
      <c r="A50" s="65">
        <v>11</v>
      </c>
      <c r="B50" s="66" t="e">
        <f t="shared" si="8"/>
        <v>#N/A</v>
      </c>
      <c r="C50" s="67" t="e">
        <f t="shared" si="9"/>
        <v>#N/A</v>
      </c>
      <c r="D50" s="67" t="e">
        <f t="shared" si="10"/>
        <v>#N/A</v>
      </c>
      <c r="E50" s="67" t="e">
        <f t="shared" si="11"/>
        <v>#N/A</v>
      </c>
      <c r="F50" s="68" t="e">
        <f t="shared" si="12"/>
        <v>#N/A</v>
      </c>
      <c r="G50" s="69" t="s">
        <v>22</v>
      </c>
      <c r="H50" s="70" t="e">
        <f t="shared" si="13"/>
        <v>#N/A</v>
      </c>
      <c r="I50" s="67" t="e">
        <f t="shared" si="14"/>
        <v>#N/A</v>
      </c>
      <c r="J50" s="71" t="e">
        <f t="shared" si="15"/>
        <v>#N/A</v>
      </c>
    </row>
    <row r="51" spans="1:10" ht="12.75">
      <c r="A51" s="65">
        <v>12</v>
      </c>
      <c r="B51" s="66" t="e">
        <f t="shared" si="8"/>
        <v>#N/A</v>
      </c>
      <c r="C51" s="67" t="e">
        <f t="shared" si="9"/>
        <v>#N/A</v>
      </c>
      <c r="D51" s="67" t="e">
        <f t="shared" si="10"/>
        <v>#N/A</v>
      </c>
      <c r="E51" s="67" t="e">
        <f t="shared" si="11"/>
        <v>#N/A</v>
      </c>
      <c r="F51" s="68" t="e">
        <f t="shared" si="12"/>
        <v>#N/A</v>
      </c>
      <c r="G51" s="69" t="s">
        <v>22</v>
      </c>
      <c r="H51" s="70" t="e">
        <f t="shared" si="13"/>
        <v>#N/A</v>
      </c>
      <c r="I51" s="67" t="e">
        <f t="shared" si="14"/>
        <v>#N/A</v>
      </c>
      <c r="J51" s="71" t="e">
        <f t="shared" si="15"/>
        <v>#N/A</v>
      </c>
    </row>
    <row r="52" spans="1:10" ht="12.75">
      <c r="A52" s="65">
        <v>13</v>
      </c>
      <c r="B52" s="66" t="e">
        <f t="shared" si="8"/>
        <v>#N/A</v>
      </c>
      <c r="C52" s="67" t="e">
        <f t="shared" si="9"/>
        <v>#N/A</v>
      </c>
      <c r="D52" s="67" t="e">
        <f t="shared" si="10"/>
        <v>#N/A</v>
      </c>
      <c r="E52" s="67" t="e">
        <f t="shared" si="11"/>
        <v>#N/A</v>
      </c>
      <c r="F52" s="68" t="e">
        <f t="shared" si="12"/>
        <v>#N/A</v>
      </c>
      <c r="G52" s="69" t="s">
        <v>22</v>
      </c>
      <c r="H52" s="70" t="e">
        <f t="shared" si="13"/>
        <v>#N/A</v>
      </c>
      <c r="I52" s="67" t="e">
        <f t="shared" si="14"/>
        <v>#N/A</v>
      </c>
      <c r="J52" s="71" t="e">
        <f t="shared" si="15"/>
        <v>#N/A</v>
      </c>
    </row>
    <row r="53" spans="1:10" ht="12.75">
      <c r="A53" s="65">
        <v>14</v>
      </c>
      <c r="B53" s="66" t="e">
        <f t="shared" si="8"/>
        <v>#N/A</v>
      </c>
      <c r="C53" s="67" t="e">
        <f t="shared" si="9"/>
        <v>#N/A</v>
      </c>
      <c r="D53" s="67" t="e">
        <f t="shared" si="10"/>
        <v>#N/A</v>
      </c>
      <c r="E53" s="67" t="e">
        <f t="shared" si="11"/>
        <v>#N/A</v>
      </c>
      <c r="F53" s="68" t="e">
        <f t="shared" si="12"/>
        <v>#N/A</v>
      </c>
      <c r="G53" s="69" t="s">
        <v>22</v>
      </c>
      <c r="H53" s="70" t="e">
        <f t="shared" si="13"/>
        <v>#N/A</v>
      </c>
      <c r="I53" s="67" t="e">
        <f t="shared" si="14"/>
        <v>#N/A</v>
      </c>
      <c r="J53" s="71" t="e">
        <f t="shared" si="15"/>
        <v>#N/A</v>
      </c>
    </row>
    <row r="54" spans="1:10" ht="12.75">
      <c r="A54" s="65">
        <v>15</v>
      </c>
      <c r="B54" s="66" t="e">
        <f t="shared" si="8"/>
        <v>#N/A</v>
      </c>
      <c r="C54" s="67" t="e">
        <f t="shared" si="9"/>
        <v>#N/A</v>
      </c>
      <c r="D54" s="67" t="e">
        <f t="shared" si="10"/>
        <v>#N/A</v>
      </c>
      <c r="E54" s="67" t="e">
        <f t="shared" si="11"/>
        <v>#N/A</v>
      </c>
      <c r="F54" s="68" t="e">
        <f t="shared" si="12"/>
        <v>#N/A</v>
      </c>
      <c r="G54" s="69" t="s">
        <v>22</v>
      </c>
      <c r="H54" s="70" t="e">
        <f t="shared" si="13"/>
        <v>#N/A</v>
      </c>
      <c r="I54" s="67" t="e">
        <f t="shared" si="14"/>
        <v>#N/A</v>
      </c>
      <c r="J54" s="71" t="e">
        <f t="shared" si="15"/>
        <v>#N/A</v>
      </c>
    </row>
    <row r="55" spans="1:10" ht="13.5" thickBot="1">
      <c r="A55" s="72">
        <v>16</v>
      </c>
      <c r="B55" s="73" t="e">
        <f t="shared" si="8"/>
        <v>#N/A</v>
      </c>
      <c r="C55" s="74" t="e">
        <f t="shared" si="9"/>
        <v>#N/A</v>
      </c>
      <c r="D55" s="74" t="e">
        <f t="shared" si="10"/>
        <v>#N/A</v>
      </c>
      <c r="E55" s="74" t="e">
        <f t="shared" si="11"/>
        <v>#N/A</v>
      </c>
      <c r="F55" s="75" t="e">
        <f t="shared" si="12"/>
        <v>#N/A</v>
      </c>
      <c r="G55" s="76" t="s">
        <v>22</v>
      </c>
      <c r="H55" s="77" t="e">
        <f t="shared" si="13"/>
        <v>#N/A</v>
      </c>
      <c r="I55" s="74" t="e">
        <f t="shared" si="14"/>
        <v>#N/A</v>
      </c>
      <c r="J55" s="78" t="e">
        <f t="shared" si="15"/>
        <v>#N/A</v>
      </c>
    </row>
  </sheetData>
  <sheetProtection/>
  <mergeCells count="1">
    <mergeCell ref="F39:H3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B2:L21"/>
  <sheetViews>
    <sheetView tabSelected="1" zoomScale="90" zoomScaleNormal="90" zoomScalePageLayoutView="0" workbookViewId="0" topLeftCell="A1">
      <pane xSplit="2" ySplit="2" topLeftCell="C3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32.375" style="0" customWidth="1"/>
    <col min="3" max="11" width="4.75390625" style="0" customWidth="1"/>
    <col min="12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1" ht="152.25" thickBot="1" thickTop="1">
      <c r="C2" s="92" t="s">
        <v>56</v>
      </c>
      <c r="D2" s="93" t="s">
        <v>57</v>
      </c>
      <c r="E2" s="93" t="s">
        <v>58</v>
      </c>
      <c r="F2" s="93" t="s">
        <v>59</v>
      </c>
      <c r="G2" s="93" t="s">
        <v>60</v>
      </c>
      <c r="H2" s="93" t="s">
        <v>61</v>
      </c>
      <c r="I2" s="93" t="s">
        <v>62</v>
      </c>
      <c r="J2" s="93" t="s">
        <v>63</v>
      </c>
      <c r="K2" s="94" t="s">
        <v>64</v>
      </c>
    </row>
    <row r="3" spans="2:12" ht="15" customHeight="1" thickTop="1">
      <c r="B3" s="32" t="s">
        <v>15</v>
      </c>
      <c r="C3" s="23"/>
      <c r="D3" s="24"/>
      <c r="E3" s="24"/>
      <c r="F3" s="24"/>
      <c r="G3" s="24"/>
      <c r="H3" s="24"/>
      <c r="I3" s="24"/>
      <c r="J3" s="24"/>
      <c r="K3" s="27"/>
      <c r="L3" s="95" t="s">
        <v>47</v>
      </c>
    </row>
    <row r="4" spans="2:12" ht="15" customHeight="1" thickBot="1">
      <c r="B4" s="31" t="s">
        <v>19</v>
      </c>
      <c r="C4" s="80">
        <v>2</v>
      </c>
      <c r="D4" s="38">
        <v>1</v>
      </c>
      <c r="E4" s="38">
        <v>2</v>
      </c>
      <c r="F4" s="38">
        <v>1</v>
      </c>
      <c r="G4" s="38">
        <v>1</v>
      </c>
      <c r="H4" s="38">
        <v>20</v>
      </c>
      <c r="I4" s="38">
        <v>2</v>
      </c>
      <c r="J4" s="38">
        <v>2</v>
      </c>
      <c r="K4" s="46">
        <v>1</v>
      </c>
      <c r="L4" s="97"/>
    </row>
    <row r="5" spans="2:12" ht="15" customHeight="1" thickTop="1">
      <c r="B5" s="33" t="s">
        <v>4</v>
      </c>
      <c r="C5" s="18">
        <v>2</v>
      </c>
      <c r="D5" s="20">
        <v>1</v>
      </c>
      <c r="E5" s="25">
        <v>12</v>
      </c>
      <c r="F5" s="20">
        <v>1</v>
      </c>
      <c r="G5" s="20">
        <v>1</v>
      </c>
      <c r="H5" s="20">
        <v>1</v>
      </c>
      <c r="I5" s="25">
        <v>12</v>
      </c>
      <c r="J5" s="20">
        <v>2</v>
      </c>
      <c r="K5" s="43">
        <v>1</v>
      </c>
      <c r="L5" s="98" t="s">
        <v>47</v>
      </c>
    </row>
    <row r="6" spans="2:12" ht="15" customHeight="1" thickBot="1">
      <c r="B6" s="34" t="s">
        <v>18</v>
      </c>
      <c r="C6" s="37">
        <v>2</v>
      </c>
      <c r="D6" s="40">
        <v>1</v>
      </c>
      <c r="E6" s="39">
        <v>2</v>
      </c>
      <c r="F6" s="40">
        <v>1</v>
      </c>
      <c r="G6" s="40">
        <v>1</v>
      </c>
      <c r="H6" s="40">
        <v>1</v>
      </c>
      <c r="I6" s="39">
        <v>20</v>
      </c>
      <c r="J6" s="40">
        <v>2</v>
      </c>
      <c r="K6" s="44">
        <v>1</v>
      </c>
      <c r="L6" s="99"/>
    </row>
    <row r="7" spans="2:12" ht="15" customHeight="1" thickTop="1">
      <c r="B7" s="32" t="s">
        <v>13</v>
      </c>
      <c r="C7" s="17">
        <v>2</v>
      </c>
      <c r="D7" s="19">
        <v>1</v>
      </c>
      <c r="E7" s="19">
        <v>2</v>
      </c>
      <c r="F7" s="19">
        <v>1</v>
      </c>
      <c r="G7" s="19">
        <v>1</v>
      </c>
      <c r="H7" s="19">
        <v>1</v>
      </c>
      <c r="I7" s="24">
        <v>12</v>
      </c>
      <c r="J7" s="24">
        <v>12</v>
      </c>
      <c r="K7" s="21">
        <v>1</v>
      </c>
      <c r="L7" s="95" t="s">
        <v>47</v>
      </c>
    </row>
    <row r="8" spans="2:12" ht="15" customHeight="1" thickBot="1">
      <c r="B8" s="31" t="s">
        <v>11</v>
      </c>
      <c r="C8" s="36">
        <v>2</v>
      </c>
      <c r="D8" s="41">
        <v>1</v>
      </c>
      <c r="E8" s="41">
        <v>2</v>
      </c>
      <c r="F8" s="41">
        <v>1</v>
      </c>
      <c r="G8" s="41">
        <v>1</v>
      </c>
      <c r="H8" s="41">
        <v>1</v>
      </c>
      <c r="I8" s="38">
        <v>10</v>
      </c>
      <c r="J8" s="38">
        <v>0</v>
      </c>
      <c r="K8" s="42">
        <v>1</v>
      </c>
      <c r="L8" s="97"/>
    </row>
    <row r="9" spans="2:12" ht="15" customHeight="1" thickTop="1">
      <c r="B9" s="33" t="s">
        <v>20</v>
      </c>
      <c r="C9" s="18">
        <v>2</v>
      </c>
      <c r="D9" s="20">
        <v>1</v>
      </c>
      <c r="E9" s="20">
        <v>2</v>
      </c>
      <c r="F9" s="20">
        <v>1</v>
      </c>
      <c r="G9" s="25">
        <v>10</v>
      </c>
      <c r="H9" s="25">
        <v>10</v>
      </c>
      <c r="I9" s="25">
        <v>0</v>
      </c>
      <c r="J9" s="20">
        <v>2</v>
      </c>
      <c r="K9" s="43">
        <v>1</v>
      </c>
      <c r="L9" s="98" t="s">
        <v>47</v>
      </c>
    </row>
    <row r="10" spans="2:12" ht="15" customHeight="1" thickBot="1">
      <c r="B10" s="34" t="s">
        <v>21</v>
      </c>
      <c r="C10" s="37">
        <v>2</v>
      </c>
      <c r="D10" s="40">
        <v>1</v>
      </c>
      <c r="E10" s="40">
        <v>2</v>
      </c>
      <c r="F10" s="40">
        <v>1</v>
      </c>
      <c r="G10" s="39">
        <v>1</v>
      </c>
      <c r="H10" s="39">
        <v>1</v>
      </c>
      <c r="I10" s="39">
        <v>12</v>
      </c>
      <c r="J10" s="40">
        <v>2</v>
      </c>
      <c r="K10" s="44">
        <v>1</v>
      </c>
      <c r="L10" s="99"/>
    </row>
    <row r="11" spans="2:12" ht="15" customHeight="1" thickTop="1">
      <c r="B11" s="32" t="s">
        <v>17</v>
      </c>
      <c r="C11" s="17">
        <v>2</v>
      </c>
      <c r="D11" s="24">
        <v>20</v>
      </c>
      <c r="E11" s="24">
        <v>20</v>
      </c>
      <c r="F11" s="19">
        <v>1</v>
      </c>
      <c r="G11" s="24">
        <v>1</v>
      </c>
      <c r="H11" s="19">
        <v>1</v>
      </c>
      <c r="I11" s="19">
        <v>1</v>
      </c>
      <c r="J11" s="24">
        <v>2</v>
      </c>
      <c r="K11" s="21">
        <v>1</v>
      </c>
      <c r="L11" s="95" t="s">
        <v>47</v>
      </c>
    </row>
    <row r="12" spans="2:12" ht="15" customHeight="1" thickBot="1">
      <c r="B12" s="31" t="s">
        <v>12</v>
      </c>
      <c r="C12" s="36">
        <v>2</v>
      </c>
      <c r="D12" s="38">
        <v>1</v>
      </c>
      <c r="E12" s="38">
        <v>2</v>
      </c>
      <c r="F12" s="41">
        <v>1</v>
      </c>
      <c r="G12" s="38">
        <v>2</v>
      </c>
      <c r="H12" s="41">
        <v>1</v>
      </c>
      <c r="I12" s="41">
        <v>1</v>
      </c>
      <c r="J12" s="38">
        <v>12</v>
      </c>
      <c r="K12" s="42">
        <v>1</v>
      </c>
      <c r="L12" s="97"/>
    </row>
    <row r="13" spans="2:12" ht="15" customHeight="1" thickTop="1">
      <c r="B13" s="33" t="s">
        <v>5</v>
      </c>
      <c r="C13" s="18">
        <v>2</v>
      </c>
      <c r="D13" s="20">
        <v>1</v>
      </c>
      <c r="E13" s="25">
        <v>12</v>
      </c>
      <c r="F13" s="20">
        <v>1</v>
      </c>
      <c r="G13" s="25">
        <v>10</v>
      </c>
      <c r="H13" s="25">
        <v>0</v>
      </c>
      <c r="I13" s="25">
        <v>0</v>
      </c>
      <c r="J13" s="25">
        <v>2</v>
      </c>
      <c r="K13" s="43">
        <v>1</v>
      </c>
      <c r="L13" s="98" t="s">
        <v>47</v>
      </c>
    </row>
    <row r="14" spans="2:12" ht="15" customHeight="1" thickBot="1">
      <c r="B14" s="34" t="s">
        <v>10</v>
      </c>
      <c r="C14" s="37">
        <v>2</v>
      </c>
      <c r="D14" s="40">
        <v>1</v>
      </c>
      <c r="E14" s="39">
        <v>2</v>
      </c>
      <c r="F14" s="40">
        <v>1</v>
      </c>
      <c r="G14" s="39">
        <v>1</v>
      </c>
      <c r="H14" s="39">
        <v>1</v>
      </c>
      <c r="I14" s="39">
        <v>1</v>
      </c>
      <c r="J14" s="39">
        <v>10</v>
      </c>
      <c r="K14" s="44">
        <v>1</v>
      </c>
      <c r="L14" s="99"/>
    </row>
    <row r="15" spans="2:12" ht="15" customHeight="1" thickTop="1">
      <c r="B15" s="32" t="s">
        <v>8</v>
      </c>
      <c r="C15" s="17">
        <v>2</v>
      </c>
      <c r="D15" s="19">
        <v>1</v>
      </c>
      <c r="E15" s="24">
        <v>1</v>
      </c>
      <c r="F15" s="19">
        <v>1</v>
      </c>
      <c r="G15" s="19">
        <v>1</v>
      </c>
      <c r="H15" s="19">
        <v>1</v>
      </c>
      <c r="I15" s="24">
        <v>10</v>
      </c>
      <c r="J15" s="24">
        <v>12</v>
      </c>
      <c r="K15" s="21">
        <v>1</v>
      </c>
      <c r="L15" s="95" t="s">
        <v>47</v>
      </c>
    </row>
    <row r="16" spans="2:12" ht="15" customHeight="1" thickBot="1">
      <c r="B16" s="31" t="s">
        <v>14</v>
      </c>
      <c r="C16" s="36">
        <v>2</v>
      </c>
      <c r="D16" s="41">
        <v>1</v>
      </c>
      <c r="E16" s="38">
        <v>2</v>
      </c>
      <c r="F16" s="41">
        <v>1</v>
      </c>
      <c r="G16" s="41">
        <v>1</v>
      </c>
      <c r="H16" s="41">
        <v>1</v>
      </c>
      <c r="I16" s="38">
        <v>0</v>
      </c>
      <c r="J16" s="38">
        <v>20</v>
      </c>
      <c r="K16" s="42">
        <v>1</v>
      </c>
      <c r="L16" s="97"/>
    </row>
    <row r="17" spans="2:12" ht="15" customHeight="1" thickTop="1">
      <c r="B17" s="33" t="s">
        <v>6</v>
      </c>
      <c r="C17" s="18">
        <v>2</v>
      </c>
      <c r="D17" s="20">
        <v>1</v>
      </c>
      <c r="E17" s="25">
        <v>20</v>
      </c>
      <c r="F17" s="20">
        <v>1</v>
      </c>
      <c r="G17" s="20">
        <v>1</v>
      </c>
      <c r="H17" s="20">
        <v>1</v>
      </c>
      <c r="I17" s="25">
        <v>10</v>
      </c>
      <c r="J17" s="20">
        <v>2</v>
      </c>
      <c r="K17" s="43">
        <v>1</v>
      </c>
      <c r="L17" s="98" t="s">
        <v>47</v>
      </c>
    </row>
    <row r="18" spans="2:12" ht="15" customHeight="1" thickBot="1">
      <c r="B18" s="34" t="s">
        <v>16</v>
      </c>
      <c r="C18" s="37">
        <v>2</v>
      </c>
      <c r="D18" s="40">
        <v>1</v>
      </c>
      <c r="E18" s="39">
        <v>2</v>
      </c>
      <c r="F18" s="40">
        <v>1</v>
      </c>
      <c r="G18" s="40">
        <v>1</v>
      </c>
      <c r="H18" s="40">
        <v>1</v>
      </c>
      <c r="I18" s="39">
        <v>12</v>
      </c>
      <c r="J18" s="40">
        <v>2</v>
      </c>
      <c r="K18" s="44">
        <v>1</v>
      </c>
      <c r="L18" s="99"/>
    </row>
    <row r="19" spans="2:12" ht="15" customHeight="1" thickTop="1">
      <c r="B19" s="32" t="s">
        <v>9</v>
      </c>
      <c r="C19" s="17">
        <v>2</v>
      </c>
      <c r="D19" s="19">
        <v>1</v>
      </c>
      <c r="E19" s="24">
        <v>20</v>
      </c>
      <c r="F19" s="19">
        <v>1</v>
      </c>
      <c r="G19" s="24">
        <v>10</v>
      </c>
      <c r="H19" s="19">
        <v>1</v>
      </c>
      <c r="I19" s="24">
        <v>0</v>
      </c>
      <c r="J19" s="19">
        <v>2</v>
      </c>
      <c r="K19" s="27">
        <v>1</v>
      </c>
      <c r="L19" s="95" t="s">
        <v>47</v>
      </c>
    </row>
    <row r="20" spans="2:12" ht="15" customHeight="1" thickBot="1">
      <c r="B20" s="35" t="s">
        <v>7</v>
      </c>
      <c r="C20" s="36">
        <v>2</v>
      </c>
      <c r="D20" s="41">
        <v>1</v>
      </c>
      <c r="E20" s="38">
        <v>1</v>
      </c>
      <c r="F20" s="41">
        <v>1</v>
      </c>
      <c r="G20" s="38">
        <v>1</v>
      </c>
      <c r="H20" s="41">
        <v>1</v>
      </c>
      <c r="I20" s="38">
        <v>2</v>
      </c>
      <c r="J20" s="41">
        <v>2</v>
      </c>
      <c r="K20" s="46">
        <v>10</v>
      </c>
      <c r="L20" s="96"/>
    </row>
    <row r="21" spans="3:11" ht="19.5" customHeight="1" thickBot="1" thickTop="1">
      <c r="C21" s="10"/>
      <c r="D21" s="16"/>
      <c r="E21" s="16"/>
      <c r="F21" s="16"/>
      <c r="G21" s="16"/>
      <c r="H21" s="16"/>
      <c r="I21" s="16"/>
      <c r="J21" s="16"/>
      <c r="K21" s="11"/>
    </row>
    <row r="22" ht="15" customHeight="1" thickTop="1"/>
    <row r="23" ht="19.5" customHeight="1"/>
    <row r="24" ht="21" customHeight="1"/>
  </sheetData>
  <sheetProtection/>
  <mergeCells count="9">
    <mergeCell ref="L19:L20"/>
    <mergeCell ref="L11:L12"/>
    <mergeCell ref="L13:L14"/>
    <mergeCell ref="L15:L16"/>
    <mergeCell ref="L17:L18"/>
    <mergeCell ref="L3:L4"/>
    <mergeCell ref="L5:L6"/>
    <mergeCell ref="L7:L8"/>
    <mergeCell ref="L9:L1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P57"/>
  <sheetViews>
    <sheetView zoomScalePageLayoutView="0" workbookViewId="0" topLeftCell="A39">
      <selection activeCell="A38" sqref="A1:IV38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МатчиГер!B3</f>
        <v>leshav-Кельн</v>
      </c>
      <c r="C1">
        <f>LEFT(МатчиГер!L3,1)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МатчиГер!B4</f>
        <v>ded-53-Штутгарт</v>
      </c>
      <c r="C2">
        <f>RIGHT(МатчиГер!L3,1)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МатчиГер!B5</f>
        <v>AlekseyShalaev-Ганновер-96</v>
      </c>
      <c r="C3">
        <f>LEFT(МатчиГер!L5,1)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МатчиГер!B6</f>
        <v>afa-Фрайбург</v>
      </c>
      <c r="C4">
        <f>RIGHT(МатчиГер!L5,1)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МатчиГер!B7</f>
        <v>Реклин-Вердер</v>
      </c>
      <c r="C5">
        <f>LEFT(МатчиГер!L7,1)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МатчиГер!B8</f>
        <v>NecID-Бавария</v>
      </c>
      <c r="C6">
        <f>RIGHT(МатчиГер!L7,1)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МатчиГер!B9</f>
        <v>saleh-Боруссия(Д)</v>
      </c>
      <c r="C7">
        <f>LEFT(МатчиГер!L9,1)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МатчиГер!B10</f>
        <v>SuperVlad-Боруссия(М)</v>
      </c>
      <c r="C8">
        <f>RIGHT(МатчиГер!L9,1)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МатчиГер!B11</f>
        <v>amelin-Майнц</v>
      </c>
      <c r="C9">
        <f>LEFT(МатчиГер!L11,1)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МатчиГер!B12</f>
        <v>sass1954-Вольфсбург</v>
      </c>
      <c r="C10">
        <f>RIGHT(МатчиГер!L11,1)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МатчиГер!B13</f>
        <v>SkVaL-Нюрнберг</v>
      </c>
      <c r="C11">
        <f>LEFT(МатчиГер!L13,1)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МатчиГер!B14</f>
        <v>Марафон-Гамбург</v>
      </c>
      <c r="C12">
        <f>RIGHT(МатчиГер!L13,1)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МатчиГер!B15</f>
        <v>igorocker-Хоффенхайм</v>
      </c>
      <c r="C13">
        <f>LEFT(МатчиГер!L15,1)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МатчиГер!B16</f>
        <v>кипер46-Байер</v>
      </c>
      <c r="C14">
        <f>RIGHT(МатчиГер!L15,1)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spans="2:8" ht="12.75" hidden="1">
      <c r="B15" t="str">
        <f>МатчиГер!B17</f>
        <v>SERG-Аугсбург</v>
      </c>
      <c r="C15">
        <f>LEFT(МатчиГер!L17,1)</f>
      </c>
      <c r="D15">
        <f>IF(C15="",0,IF(C15&gt;C16,1,0))</f>
        <v>0</v>
      </c>
      <c r="E15">
        <f>IF(C15="",0,IF(C15=C16,1,0))</f>
        <v>0</v>
      </c>
      <c r="F15">
        <f>IF(C15="",0,IF(C15&lt;C16,1,0))</f>
        <v>0</v>
      </c>
      <c r="G15">
        <f>C15</f>
      </c>
      <c r="H15">
        <f>C16</f>
      </c>
    </row>
    <row r="16" spans="2:8" ht="12.75" hidden="1">
      <c r="B16" s="29" t="str">
        <f>МатчиГер!B18</f>
        <v>den-ice-Шальке-04</v>
      </c>
      <c r="C16">
        <f>RIGHT(МатчиГер!L17,1)</f>
      </c>
      <c r="D16">
        <f>F15</f>
        <v>0</v>
      </c>
      <c r="E16">
        <f>E15</f>
        <v>0</v>
      </c>
      <c r="F16">
        <f>D15</f>
        <v>0</v>
      </c>
      <c r="G16">
        <f>H15</f>
      </c>
      <c r="H16">
        <f>G15</f>
      </c>
    </row>
    <row r="17" spans="2:8" ht="12.75" hidden="1">
      <c r="B17" t="str">
        <f>МатчиГер!B19</f>
        <v>egk-Герта</v>
      </c>
      <c r="C17">
        <f>LEFT(МатчиГер!L19,1)</f>
      </c>
      <c r="D17">
        <f>IF(C17="",0,IF(C17&gt;C18,1,0))</f>
        <v>0</v>
      </c>
      <c r="E17">
        <f>IF(C17="",0,IF(C17=C18,1,0))</f>
        <v>0</v>
      </c>
      <c r="F17">
        <f>IF(C17="",0,IF(C17&lt;C18,1,0))</f>
        <v>0</v>
      </c>
      <c r="G17">
        <f>C17</f>
      </c>
      <c r="H17">
        <f>C18</f>
      </c>
    </row>
    <row r="18" spans="2:8" ht="12.75" hidden="1">
      <c r="B18" t="str">
        <f>МатчиГер!B20</f>
        <v>FanLoko-Кайзерслаутерн</v>
      </c>
      <c r="C18">
        <f>RIGHT(МатчиГер!L19,1)</f>
      </c>
      <c r="D18">
        <f>F17</f>
        <v>0</v>
      </c>
      <c r="E18">
        <f>E17</f>
        <v>0</v>
      </c>
      <c r="F18">
        <f>D17</f>
        <v>0</v>
      </c>
      <c r="G18">
        <f>H17</f>
      </c>
      <c r="H18">
        <f>G17</f>
      </c>
    </row>
    <row r="19" ht="12.75" hidden="1"/>
    <row r="20" ht="12.75" hidden="1"/>
    <row r="21" spans="2:16" ht="12.75" hidden="1">
      <c r="B21" t="s">
        <v>7</v>
      </c>
      <c r="C21">
        <v>13</v>
      </c>
      <c r="D21">
        <v>12</v>
      </c>
      <c r="E21">
        <v>6</v>
      </c>
      <c r="F21">
        <v>31</v>
      </c>
      <c r="G21">
        <v>16</v>
      </c>
      <c r="H21">
        <f>COUNTIF($O$21:$O$38,"&gt;"&amp;O21)+COUNTIF($O$21:$O21,"="&amp;O21)</f>
        <v>19</v>
      </c>
      <c r="I21">
        <f aca="true" t="shared" si="0" ref="I21:I38">C21+VLOOKUP($B21,$B$1:$H$18,3,0)</f>
        <v>13</v>
      </c>
      <c r="J21">
        <f aca="true" t="shared" si="1" ref="J21:J38">D21+VLOOKUP($B21,$B$1:$H$18,4,0)</f>
        <v>12</v>
      </c>
      <c r="K21">
        <f aca="true" t="shared" si="2" ref="K21:K38">E21+VLOOKUP($B21,$B$1:$H$18,5,0)</f>
        <v>6</v>
      </c>
      <c r="L21" t="e">
        <f aca="true" t="shared" si="3" ref="L21:L38">F21+VLOOKUP($B21,$B$1:$H$18,6,0)</f>
        <v>#VALUE!</v>
      </c>
      <c r="M21" t="e">
        <f aca="true" t="shared" si="4" ref="M21:M38">G21+VLOOKUP($B21,$B$1:$H$18,7,0)</f>
        <v>#VALUE!</v>
      </c>
      <c r="N21">
        <f>I21*3+J21</f>
        <v>51</v>
      </c>
      <c r="O21" t="e">
        <f>N21+(I21*0.1)+((L21-M21)*0.01)+(L21*0.001)</f>
        <v>#VALUE!</v>
      </c>
      <c r="P21" t="str">
        <f>B21</f>
        <v>FanLoko-Кайзерслаутерн</v>
      </c>
    </row>
    <row r="22" spans="2:16" ht="12.75" hidden="1">
      <c r="B22" t="s">
        <v>4</v>
      </c>
      <c r="C22">
        <v>12</v>
      </c>
      <c r="D22">
        <v>11</v>
      </c>
      <c r="E22">
        <v>8</v>
      </c>
      <c r="F22">
        <v>22</v>
      </c>
      <c r="G22">
        <v>23</v>
      </c>
      <c r="H22">
        <f>COUNTIF($O$21:$O$38,"&gt;"&amp;O22)+COUNTIF($O$21:$O22,"="&amp;O22)</f>
        <v>20</v>
      </c>
      <c r="I22">
        <f t="shared" si="0"/>
        <v>12</v>
      </c>
      <c r="J22">
        <f t="shared" si="1"/>
        <v>11</v>
      </c>
      <c r="K22">
        <f t="shared" si="2"/>
        <v>8</v>
      </c>
      <c r="L22" t="e">
        <f t="shared" si="3"/>
        <v>#VALUE!</v>
      </c>
      <c r="M22" t="e">
        <f t="shared" si="4"/>
        <v>#VALUE!</v>
      </c>
      <c r="N22">
        <f aca="true" t="shared" si="5" ref="N22:N38">I22*3+J22</f>
        <v>47</v>
      </c>
      <c r="O22" t="e">
        <f aca="true" t="shared" si="6" ref="O22:O38">N22+(I22*0.1)+((L22-M22)*0.01)+(L22*0.001)</f>
        <v>#VALUE!</v>
      </c>
      <c r="P22" t="str">
        <f aca="true" t="shared" si="7" ref="P22:P38">B22</f>
        <v>AlekseyShalaev-Ганновер-96</v>
      </c>
    </row>
    <row r="23" spans="2:16" ht="12.75" hidden="1">
      <c r="B23" t="s">
        <v>12</v>
      </c>
      <c r="C23">
        <v>12</v>
      </c>
      <c r="D23">
        <v>9</v>
      </c>
      <c r="E23">
        <v>10</v>
      </c>
      <c r="F23">
        <v>31</v>
      </c>
      <c r="G23">
        <v>25</v>
      </c>
      <c r="H23">
        <f>COUNTIF($O$21:$O$38,"&gt;"&amp;O23)+COUNTIF($O$21:$O23,"="&amp;O23)</f>
        <v>21</v>
      </c>
      <c r="I23">
        <f t="shared" si="0"/>
        <v>12</v>
      </c>
      <c r="J23">
        <f t="shared" si="1"/>
        <v>9</v>
      </c>
      <c r="K23">
        <f t="shared" si="2"/>
        <v>10</v>
      </c>
      <c r="L23" t="e">
        <f t="shared" si="3"/>
        <v>#VALUE!</v>
      </c>
      <c r="M23" t="e">
        <f t="shared" si="4"/>
        <v>#VALUE!</v>
      </c>
      <c r="N23">
        <f t="shared" si="5"/>
        <v>45</v>
      </c>
      <c r="O23" t="e">
        <f t="shared" si="6"/>
        <v>#VALUE!</v>
      </c>
      <c r="P23" t="str">
        <f t="shared" si="7"/>
        <v>sass1954-Вольфсбург</v>
      </c>
    </row>
    <row r="24" spans="2:16" ht="12.75" hidden="1">
      <c r="B24" t="s">
        <v>15</v>
      </c>
      <c r="C24">
        <v>11</v>
      </c>
      <c r="D24">
        <v>12</v>
      </c>
      <c r="E24">
        <v>8</v>
      </c>
      <c r="F24">
        <v>25</v>
      </c>
      <c r="G24">
        <v>23</v>
      </c>
      <c r="H24">
        <f>COUNTIF($O$21:$O$38,"&gt;"&amp;O24)+COUNTIF($O$21:$O24,"="&amp;O24)</f>
        <v>22</v>
      </c>
      <c r="I24">
        <f t="shared" si="0"/>
        <v>11</v>
      </c>
      <c r="J24">
        <f t="shared" si="1"/>
        <v>12</v>
      </c>
      <c r="K24">
        <f t="shared" si="2"/>
        <v>8</v>
      </c>
      <c r="L24" t="e">
        <f t="shared" si="3"/>
        <v>#VALUE!</v>
      </c>
      <c r="M24" t="e">
        <f t="shared" si="4"/>
        <v>#VALUE!</v>
      </c>
      <c r="N24">
        <f t="shared" si="5"/>
        <v>45</v>
      </c>
      <c r="O24" t="e">
        <f t="shared" si="6"/>
        <v>#VALUE!</v>
      </c>
      <c r="P24" t="str">
        <f t="shared" si="7"/>
        <v>leshav-Кельн</v>
      </c>
    </row>
    <row r="25" spans="2:16" ht="12.75" hidden="1">
      <c r="B25" t="s">
        <v>20</v>
      </c>
      <c r="C25">
        <v>10</v>
      </c>
      <c r="D25">
        <v>15</v>
      </c>
      <c r="E25">
        <v>6</v>
      </c>
      <c r="F25">
        <v>26</v>
      </c>
      <c r="G25">
        <v>23</v>
      </c>
      <c r="H25">
        <f>COUNTIF($O$21:$O$38,"&gt;"&amp;O25)+COUNTIF($O$21:$O25,"="&amp;O25)</f>
        <v>23</v>
      </c>
      <c r="I25">
        <f t="shared" si="0"/>
        <v>10</v>
      </c>
      <c r="J25">
        <f t="shared" si="1"/>
        <v>15</v>
      </c>
      <c r="K25">
        <f t="shared" si="2"/>
        <v>6</v>
      </c>
      <c r="L25" t="e">
        <f t="shared" si="3"/>
        <v>#VALUE!</v>
      </c>
      <c r="M25" t="e">
        <f t="shared" si="4"/>
        <v>#VALUE!</v>
      </c>
      <c r="N25">
        <f t="shared" si="5"/>
        <v>45</v>
      </c>
      <c r="O25" t="e">
        <f t="shared" si="6"/>
        <v>#VALUE!</v>
      </c>
      <c r="P25" t="str">
        <f t="shared" si="7"/>
        <v>saleh-Боруссия(Д)</v>
      </c>
    </row>
    <row r="26" spans="2:16" ht="12.75" hidden="1">
      <c r="B26" t="s">
        <v>9</v>
      </c>
      <c r="C26">
        <v>10</v>
      </c>
      <c r="D26">
        <v>12</v>
      </c>
      <c r="E26">
        <v>9</v>
      </c>
      <c r="F26">
        <v>27</v>
      </c>
      <c r="G26">
        <v>21</v>
      </c>
      <c r="H26">
        <f>COUNTIF($O$21:$O$38,"&gt;"&amp;O26)+COUNTIF($O$21:$O26,"="&amp;O26)</f>
        <v>24</v>
      </c>
      <c r="I26">
        <f t="shared" si="0"/>
        <v>10</v>
      </c>
      <c r="J26">
        <f t="shared" si="1"/>
        <v>12</v>
      </c>
      <c r="K26">
        <f t="shared" si="2"/>
        <v>9</v>
      </c>
      <c r="L26" t="e">
        <f t="shared" si="3"/>
        <v>#VALUE!</v>
      </c>
      <c r="M26" t="e">
        <f t="shared" si="4"/>
        <v>#VALUE!</v>
      </c>
      <c r="N26">
        <f t="shared" si="5"/>
        <v>42</v>
      </c>
      <c r="O26" t="e">
        <f t="shared" si="6"/>
        <v>#VALUE!</v>
      </c>
      <c r="P26" t="str">
        <f t="shared" si="7"/>
        <v>egk-Герта</v>
      </c>
    </row>
    <row r="27" spans="2:16" ht="12.75" hidden="1">
      <c r="B27" t="s">
        <v>5</v>
      </c>
      <c r="C27">
        <v>10</v>
      </c>
      <c r="D27">
        <v>12</v>
      </c>
      <c r="E27">
        <v>9</v>
      </c>
      <c r="F27">
        <v>24</v>
      </c>
      <c r="G27">
        <v>22</v>
      </c>
      <c r="H27">
        <f>COUNTIF($O$21:$O$38,"&gt;"&amp;O27)+COUNTIF($O$21:$O27,"="&amp;O27)</f>
        <v>25</v>
      </c>
      <c r="I27">
        <f t="shared" si="0"/>
        <v>10</v>
      </c>
      <c r="J27">
        <f t="shared" si="1"/>
        <v>12</v>
      </c>
      <c r="K27">
        <f t="shared" si="2"/>
        <v>9</v>
      </c>
      <c r="L27" t="e">
        <f t="shared" si="3"/>
        <v>#VALUE!</v>
      </c>
      <c r="M27" t="e">
        <f t="shared" si="4"/>
        <v>#VALUE!</v>
      </c>
      <c r="N27">
        <f t="shared" si="5"/>
        <v>42</v>
      </c>
      <c r="O27" t="e">
        <f t="shared" si="6"/>
        <v>#VALUE!</v>
      </c>
      <c r="P27" t="str">
        <f t="shared" si="7"/>
        <v>SkVaL-Нюрнберг</v>
      </c>
    </row>
    <row r="28" spans="2:16" ht="12.75" hidden="1">
      <c r="B28" t="s">
        <v>11</v>
      </c>
      <c r="C28">
        <v>11</v>
      </c>
      <c r="D28">
        <v>8</v>
      </c>
      <c r="E28">
        <v>12</v>
      </c>
      <c r="F28">
        <v>25</v>
      </c>
      <c r="G28">
        <v>28</v>
      </c>
      <c r="H28">
        <f>COUNTIF($O$21:$O$38,"&gt;"&amp;O28)+COUNTIF($O$21:$O28,"="&amp;O28)</f>
        <v>26</v>
      </c>
      <c r="I28">
        <f t="shared" si="0"/>
        <v>11</v>
      </c>
      <c r="J28">
        <f t="shared" si="1"/>
        <v>8</v>
      </c>
      <c r="K28">
        <f t="shared" si="2"/>
        <v>12</v>
      </c>
      <c r="L28" t="e">
        <f t="shared" si="3"/>
        <v>#VALUE!</v>
      </c>
      <c r="M28" t="e">
        <f t="shared" si="4"/>
        <v>#VALUE!</v>
      </c>
      <c r="N28">
        <f t="shared" si="5"/>
        <v>41</v>
      </c>
      <c r="O28" t="e">
        <f t="shared" si="6"/>
        <v>#VALUE!</v>
      </c>
      <c r="P28" t="str">
        <f t="shared" si="7"/>
        <v>NecID-Бавария</v>
      </c>
    </row>
    <row r="29" spans="2:16" ht="12.75" hidden="1">
      <c r="B29" t="s">
        <v>16</v>
      </c>
      <c r="C29">
        <v>10</v>
      </c>
      <c r="D29">
        <v>11</v>
      </c>
      <c r="E29">
        <v>10</v>
      </c>
      <c r="F29">
        <v>19</v>
      </c>
      <c r="G29">
        <v>20</v>
      </c>
      <c r="H29">
        <f>COUNTIF($O$21:$O$38,"&gt;"&amp;O29)+COUNTIF($O$21:$O29,"="&amp;O29)</f>
        <v>27</v>
      </c>
      <c r="I29">
        <f t="shared" si="0"/>
        <v>10</v>
      </c>
      <c r="J29">
        <f t="shared" si="1"/>
        <v>11</v>
      </c>
      <c r="K29">
        <f t="shared" si="2"/>
        <v>10</v>
      </c>
      <c r="L29" t="e">
        <f t="shared" si="3"/>
        <v>#VALUE!</v>
      </c>
      <c r="M29" t="e">
        <f t="shared" si="4"/>
        <v>#VALUE!</v>
      </c>
      <c r="N29">
        <f t="shared" si="5"/>
        <v>41</v>
      </c>
      <c r="O29" t="e">
        <f t="shared" si="6"/>
        <v>#VALUE!</v>
      </c>
      <c r="P29" t="str">
        <f t="shared" si="7"/>
        <v>den-ice-Шальке-04</v>
      </c>
    </row>
    <row r="30" spans="2:16" ht="12.75" hidden="1">
      <c r="B30" t="s">
        <v>13</v>
      </c>
      <c r="C30">
        <v>8</v>
      </c>
      <c r="D30">
        <v>16</v>
      </c>
      <c r="E30">
        <v>7</v>
      </c>
      <c r="F30">
        <v>25</v>
      </c>
      <c r="G30">
        <v>16</v>
      </c>
      <c r="H30">
        <f>COUNTIF($O$21:$O$38,"&gt;"&amp;O30)+COUNTIF($O$21:$O30,"="&amp;O30)</f>
        <v>28</v>
      </c>
      <c r="I30">
        <f t="shared" si="0"/>
        <v>8</v>
      </c>
      <c r="J30">
        <f t="shared" si="1"/>
        <v>16</v>
      </c>
      <c r="K30">
        <f t="shared" si="2"/>
        <v>7</v>
      </c>
      <c r="L30" t="e">
        <f t="shared" si="3"/>
        <v>#VALUE!</v>
      </c>
      <c r="M30" t="e">
        <f t="shared" si="4"/>
        <v>#VALUE!</v>
      </c>
      <c r="N30">
        <f t="shared" si="5"/>
        <v>40</v>
      </c>
      <c r="O30" t="e">
        <f t="shared" si="6"/>
        <v>#VALUE!</v>
      </c>
      <c r="P30" t="str">
        <f t="shared" si="7"/>
        <v>Реклин-Вердер</v>
      </c>
    </row>
    <row r="31" spans="2:16" ht="12.75" hidden="1">
      <c r="B31" t="s">
        <v>10</v>
      </c>
      <c r="C31">
        <v>10</v>
      </c>
      <c r="D31">
        <v>9</v>
      </c>
      <c r="E31">
        <v>12</v>
      </c>
      <c r="F31">
        <v>26</v>
      </c>
      <c r="G31">
        <v>27</v>
      </c>
      <c r="H31">
        <f>COUNTIF($O$21:$O$38,"&gt;"&amp;O31)+COUNTIF($O$21:$O31,"="&amp;O31)</f>
        <v>29</v>
      </c>
      <c r="I31">
        <f t="shared" si="0"/>
        <v>10</v>
      </c>
      <c r="J31">
        <f t="shared" si="1"/>
        <v>9</v>
      </c>
      <c r="K31">
        <f t="shared" si="2"/>
        <v>12</v>
      </c>
      <c r="L31" t="e">
        <f t="shared" si="3"/>
        <v>#VALUE!</v>
      </c>
      <c r="M31" t="e">
        <f t="shared" si="4"/>
        <v>#VALUE!</v>
      </c>
      <c r="N31">
        <f t="shared" si="5"/>
        <v>39</v>
      </c>
      <c r="O31" t="e">
        <f t="shared" si="6"/>
        <v>#VALUE!</v>
      </c>
      <c r="P31" t="str">
        <f t="shared" si="7"/>
        <v>Марафон-Гамбург</v>
      </c>
    </row>
    <row r="32" spans="2:16" ht="12.75" hidden="1">
      <c r="B32" t="s">
        <v>18</v>
      </c>
      <c r="C32">
        <v>7</v>
      </c>
      <c r="D32">
        <v>18</v>
      </c>
      <c r="E32">
        <v>6</v>
      </c>
      <c r="F32">
        <v>15</v>
      </c>
      <c r="G32">
        <v>16</v>
      </c>
      <c r="H32">
        <f>COUNTIF($O$21:$O$38,"&gt;"&amp;O32)+COUNTIF($O$21:$O32,"="&amp;O32)</f>
        <v>30</v>
      </c>
      <c r="I32">
        <f t="shared" si="0"/>
        <v>7</v>
      </c>
      <c r="J32">
        <f t="shared" si="1"/>
        <v>18</v>
      </c>
      <c r="K32">
        <f t="shared" si="2"/>
        <v>6</v>
      </c>
      <c r="L32" t="e">
        <f t="shared" si="3"/>
        <v>#VALUE!</v>
      </c>
      <c r="M32" t="e">
        <f t="shared" si="4"/>
        <v>#VALUE!</v>
      </c>
      <c r="N32">
        <f t="shared" si="5"/>
        <v>39</v>
      </c>
      <c r="O32" t="e">
        <f t="shared" si="6"/>
        <v>#VALUE!</v>
      </c>
      <c r="P32" t="str">
        <f t="shared" si="7"/>
        <v>afa-Фрайбург</v>
      </c>
    </row>
    <row r="33" spans="2:16" ht="12.75" hidden="1">
      <c r="B33" t="s">
        <v>6</v>
      </c>
      <c r="C33">
        <v>9</v>
      </c>
      <c r="D33">
        <v>11</v>
      </c>
      <c r="E33">
        <v>11</v>
      </c>
      <c r="F33">
        <v>24</v>
      </c>
      <c r="G33">
        <v>27</v>
      </c>
      <c r="H33">
        <f>COUNTIF($O$21:$O$38,"&gt;"&amp;O33)+COUNTIF($O$21:$O33,"="&amp;O33)</f>
        <v>31</v>
      </c>
      <c r="I33">
        <f t="shared" si="0"/>
        <v>9</v>
      </c>
      <c r="J33">
        <f t="shared" si="1"/>
        <v>11</v>
      </c>
      <c r="K33">
        <f t="shared" si="2"/>
        <v>11</v>
      </c>
      <c r="L33" t="e">
        <f t="shared" si="3"/>
        <v>#VALUE!</v>
      </c>
      <c r="M33" t="e">
        <f t="shared" si="4"/>
        <v>#VALUE!</v>
      </c>
      <c r="N33">
        <f t="shared" si="5"/>
        <v>38</v>
      </c>
      <c r="O33" t="e">
        <f t="shared" si="6"/>
        <v>#VALUE!</v>
      </c>
      <c r="P33" t="str">
        <f t="shared" si="7"/>
        <v>SERG-Аугсбург</v>
      </c>
    </row>
    <row r="34" spans="2:16" ht="12.75" hidden="1">
      <c r="B34" t="s">
        <v>17</v>
      </c>
      <c r="C34">
        <v>8</v>
      </c>
      <c r="D34">
        <v>14</v>
      </c>
      <c r="E34">
        <v>9</v>
      </c>
      <c r="F34">
        <v>25</v>
      </c>
      <c r="G34">
        <v>26</v>
      </c>
      <c r="H34">
        <f>COUNTIF($O$21:$O$38,"&gt;"&amp;O34)+COUNTIF($O$21:$O34,"="&amp;O34)</f>
        <v>32</v>
      </c>
      <c r="I34">
        <f t="shared" si="0"/>
        <v>8</v>
      </c>
      <c r="J34">
        <f t="shared" si="1"/>
        <v>14</v>
      </c>
      <c r="K34">
        <f t="shared" si="2"/>
        <v>9</v>
      </c>
      <c r="L34" t="e">
        <f t="shared" si="3"/>
        <v>#VALUE!</v>
      </c>
      <c r="M34" t="e">
        <f t="shared" si="4"/>
        <v>#VALUE!</v>
      </c>
      <c r="N34">
        <f t="shared" si="5"/>
        <v>38</v>
      </c>
      <c r="O34" t="e">
        <f t="shared" si="6"/>
        <v>#VALUE!</v>
      </c>
      <c r="P34" t="str">
        <f t="shared" si="7"/>
        <v>amelin-Майнц</v>
      </c>
    </row>
    <row r="35" spans="2:16" ht="12.75" hidden="1">
      <c r="B35" t="s">
        <v>21</v>
      </c>
      <c r="C35">
        <v>7</v>
      </c>
      <c r="D35">
        <v>15</v>
      </c>
      <c r="E35">
        <v>9</v>
      </c>
      <c r="F35">
        <v>17</v>
      </c>
      <c r="G35">
        <v>25</v>
      </c>
      <c r="H35">
        <f>COUNTIF($O$21:$O$38,"&gt;"&amp;O35)+COUNTIF($O$21:$O35,"="&amp;O35)</f>
        <v>33</v>
      </c>
      <c r="I35">
        <f t="shared" si="0"/>
        <v>7</v>
      </c>
      <c r="J35">
        <f t="shared" si="1"/>
        <v>15</v>
      </c>
      <c r="K35">
        <f t="shared" si="2"/>
        <v>9</v>
      </c>
      <c r="L35" t="e">
        <f t="shared" si="3"/>
        <v>#VALUE!</v>
      </c>
      <c r="M35" t="e">
        <f t="shared" si="4"/>
        <v>#VALUE!</v>
      </c>
      <c r="N35">
        <f t="shared" si="5"/>
        <v>36</v>
      </c>
      <c r="O35" t="e">
        <f t="shared" si="6"/>
        <v>#VALUE!</v>
      </c>
      <c r="P35" t="str">
        <f t="shared" si="7"/>
        <v>SuperVlad-Боруссия(М)</v>
      </c>
    </row>
    <row r="36" spans="2:16" ht="12.75" hidden="1">
      <c r="B36" t="s">
        <v>19</v>
      </c>
      <c r="C36">
        <v>7</v>
      </c>
      <c r="D36">
        <v>13</v>
      </c>
      <c r="E36">
        <v>11</v>
      </c>
      <c r="F36">
        <v>20</v>
      </c>
      <c r="G36">
        <v>25</v>
      </c>
      <c r="H36">
        <f>COUNTIF($O$21:$O$38,"&gt;"&amp;O36)+COUNTIF($O$21:$O36,"="&amp;O36)</f>
        <v>34</v>
      </c>
      <c r="I36">
        <f t="shared" si="0"/>
        <v>7</v>
      </c>
      <c r="J36">
        <f t="shared" si="1"/>
        <v>13</v>
      </c>
      <c r="K36">
        <f t="shared" si="2"/>
        <v>11</v>
      </c>
      <c r="L36" t="e">
        <f t="shared" si="3"/>
        <v>#VALUE!</v>
      </c>
      <c r="M36" t="e">
        <f t="shared" si="4"/>
        <v>#VALUE!</v>
      </c>
      <c r="N36">
        <f t="shared" si="5"/>
        <v>34</v>
      </c>
      <c r="O36" t="e">
        <f t="shared" si="6"/>
        <v>#VALUE!</v>
      </c>
      <c r="P36" t="str">
        <f t="shared" si="7"/>
        <v>ded-53-Штутгарт</v>
      </c>
    </row>
    <row r="37" spans="2:16" ht="12.75" hidden="1">
      <c r="B37" t="s">
        <v>14</v>
      </c>
      <c r="C37">
        <v>6</v>
      </c>
      <c r="D37">
        <v>14</v>
      </c>
      <c r="E37">
        <v>11</v>
      </c>
      <c r="F37">
        <v>16</v>
      </c>
      <c r="G37">
        <v>27</v>
      </c>
      <c r="H37">
        <f>COUNTIF($O$21:$O$38,"&gt;"&amp;O37)+COUNTIF($O$21:$O37,"="&amp;O37)</f>
        <v>35</v>
      </c>
      <c r="I37">
        <f t="shared" si="0"/>
        <v>6</v>
      </c>
      <c r="J37">
        <f t="shared" si="1"/>
        <v>14</v>
      </c>
      <c r="K37">
        <f t="shared" si="2"/>
        <v>11</v>
      </c>
      <c r="L37" t="e">
        <f t="shared" si="3"/>
        <v>#VALUE!</v>
      </c>
      <c r="M37" t="e">
        <f t="shared" si="4"/>
        <v>#VALUE!</v>
      </c>
      <c r="N37">
        <f t="shared" si="5"/>
        <v>32</v>
      </c>
      <c r="O37" t="e">
        <f t="shared" si="6"/>
        <v>#VALUE!</v>
      </c>
      <c r="P37" t="str">
        <f t="shared" si="7"/>
        <v>кипер46-Байер</v>
      </c>
    </row>
    <row r="38" spans="2:16" ht="13.5" hidden="1" thickBot="1">
      <c r="B38" t="s">
        <v>8</v>
      </c>
      <c r="C38">
        <v>5</v>
      </c>
      <c r="D38">
        <v>14</v>
      </c>
      <c r="E38">
        <v>12</v>
      </c>
      <c r="F38">
        <v>14</v>
      </c>
      <c r="G38">
        <v>22</v>
      </c>
      <c r="H38">
        <f>COUNTIF($O$21:$O$38,"&gt;"&amp;O38)+COUNTIF($O$21:$O38,"="&amp;O38)</f>
        <v>36</v>
      </c>
      <c r="I38">
        <f t="shared" si="0"/>
        <v>5</v>
      </c>
      <c r="J38">
        <f t="shared" si="1"/>
        <v>14</v>
      </c>
      <c r="K38">
        <f t="shared" si="2"/>
        <v>12</v>
      </c>
      <c r="L38" t="e">
        <f t="shared" si="3"/>
        <v>#VALUE!</v>
      </c>
      <c r="M38" t="e">
        <f t="shared" si="4"/>
        <v>#VALUE!</v>
      </c>
      <c r="N38">
        <f t="shared" si="5"/>
        <v>29</v>
      </c>
      <c r="O38" t="e">
        <f t="shared" si="6"/>
        <v>#VALUE!</v>
      </c>
      <c r="P38" t="str">
        <f t="shared" si="7"/>
        <v>igorocker-Хоффенхайм</v>
      </c>
    </row>
    <row r="39" spans="1:10" ht="13.5" thickBot="1">
      <c r="A39" s="47" t="s">
        <v>23</v>
      </c>
      <c r="B39" s="48" t="s">
        <v>24</v>
      </c>
      <c r="C39" s="49" t="s">
        <v>25</v>
      </c>
      <c r="D39" s="49" t="s">
        <v>26</v>
      </c>
      <c r="E39" s="49" t="s">
        <v>27</v>
      </c>
      <c r="F39" s="100" t="s">
        <v>28</v>
      </c>
      <c r="G39" s="101"/>
      <c r="H39" s="102"/>
      <c r="I39" s="49" t="s">
        <v>29</v>
      </c>
      <c r="J39" s="50" t="s">
        <v>30</v>
      </c>
    </row>
    <row r="40" spans="1:10" ht="12.75">
      <c r="A40" s="51">
        <v>1</v>
      </c>
      <c r="B40" s="52" t="e">
        <f>VLOOKUP($A40,$H$21:$P$38,9,0)</f>
        <v>#N/A</v>
      </c>
      <c r="C40" s="53" t="e">
        <f>VLOOKUP($A40,$H$21:$P$38,2,0)</f>
        <v>#N/A</v>
      </c>
      <c r="D40" s="53" t="e">
        <f>VLOOKUP($A40,$H$21:$P$38,3,0)</f>
        <v>#N/A</v>
      </c>
      <c r="E40" s="53" t="e">
        <f>VLOOKUP($A40,$H$21:$P$38,4,0)</f>
        <v>#N/A</v>
      </c>
      <c r="F40" s="54" t="e">
        <f>VLOOKUP($A40,$H$21:$P$38,5,0)</f>
        <v>#N/A</v>
      </c>
      <c r="G40" s="55" t="s">
        <v>22</v>
      </c>
      <c r="H40" s="56" t="e">
        <f>VLOOKUP($A40,$H$21:$P$38,6,0)</f>
        <v>#N/A</v>
      </c>
      <c r="I40" s="53" t="e">
        <f>F40-H40</f>
        <v>#N/A</v>
      </c>
      <c r="J40" s="57" t="e">
        <f>VLOOKUP($A40,$H$21:$P$38,7,0)</f>
        <v>#N/A</v>
      </c>
    </row>
    <row r="41" spans="1:10" ht="12.75">
      <c r="A41" s="58">
        <v>2</v>
      </c>
      <c r="B41" s="59" t="e">
        <f aca="true" t="shared" si="8" ref="B41:B57">VLOOKUP($A41,$H$21:$P$38,9,0)</f>
        <v>#N/A</v>
      </c>
      <c r="C41" s="60" t="e">
        <f aca="true" t="shared" si="9" ref="C41:C57">VLOOKUP($A41,$H$21:$P$38,2,0)</f>
        <v>#N/A</v>
      </c>
      <c r="D41" s="60" t="e">
        <f aca="true" t="shared" si="10" ref="D41:D57">VLOOKUP($A41,$H$21:$P$38,3,0)</f>
        <v>#N/A</v>
      </c>
      <c r="E41" s="60" t="e">
        <f aca="true" t="shared" si="11" ref="E41:E57">VLOOKUP($A41,$H$21:$P$38,4,0)</f>
        <v>#N/A</v>
      </c>
      <c r="F41" s="61" t="e">
        <f aca="true" t="shared" si="12" ref="F41:F57">VLOOKUP($A41,$H$21:$P$38,5,0)</f>
        <v>#N/A</v>
      </c>
      <c r="G41" s="62" t="s">
        <v>22</v>
      </c>
      <c r="H41" s="63" t="e">
        <f aca="true" t="shared" si="13" ref="H41:H57">VLOOKUP($A41,$H$21:$P$38,6,0)</f>
        <v>#N/A</v>
      </c>
      <c r="I41" s="60" t="e">
        <f aca="true" t="shared" si="14" ref="I41:I57">F41-H41</f>
        <v>#N/A</v>
      </c>
      <c r="J41" s="64" t="e">
        <f aca="true" t="shared" si="15" ref="J41:J57">VLOOKUP($A41,$H$21:$P$38,7,0)</f>
        <v>#N/A</v>
      </c>
    </row>
    <row r="42" spans="1:10" ht="12.75">
      <c r="A42" s="58">
        <v>3</v>
      </c>
      <c r="B42" s="59" t="e">
        <f t="shared" si="8"/>
        <v>#N/A</v>
      </c>
      <c r="C42" s="60" t="e">
        <f t="shared" si="9"/>
        <v>#N/A</v>
      </c>
      <c r="D42" s="60" t="e">
        <f t="shared" si="10"/>
        <v>#N/A</v>
      </c>
      <c r="E42" s="60" t="e">
        <f t="shared" si="11"/>
        <v>#N/A</v>
      </c>
      <c r="F42" s="61" t="e">
        <f t="shared" si="12"/>
        <v>#N/A</v>
      </c>
      <c r="G42" s="62" t="s">
        <v>22</v>
      </c>
      <c r="H42" s="63" t="e">
        <f t="shared" si="13"/>
        <v>#N/A</v>
      </c>
      <c r="I42" s="60" t="e">
        <f t="shared" si="14"/>
        <v>#N/A</v>
      </c>
      <c r="J42" s="64" t="e">
        <f t="shared" si="15"/>
        <v>#N/A</v>
      </c>
    </row>
    <row r="43" spans="1:10" ht="12.75">
      <c r="A43" s="65">
        <v>4</v>
      </c>
      <c r="B43" s="66" t="e">
        <f t="shared" si="8"/>
        <v>#N/A</v>
      </c>
      <c r="C43" s="67" t="e">
        <f t="shared" si="9"/>
        <v>#N/A</v>
      </c>
      <c r="D43" s="67" t="e">
        <f t="shared" si="10"/>
        <v>#N/A</v>
      </c>
      <c r="E43" s="67" t="e">
        <f t="shared" si="11"/>
        <v>#N/A</v>
      </c>
      <c r="F43" s="68" t="e">
        <f t="shared" si="12"/>
        <v>#N/A</v>
      </c>
      <c r="G43" s="69" t="s">
        <v>22</v>
      </c>
      <c r="H43" s="70" t="e">
        <f t="shared" si="13"/>
        <v>#N/A</v>
      </c>
      <c r="I43" s="67" t="e">
        <f t="shared" si="14"/>
        <v>#N/A</v>
      </c>
      <c r="J43" s="71" t="e">
        <f t="shared" si="15"/>
        <v>#N/A</v>
      </c>
    </row>
    <row r="44" spans="1:10" ht="12.75">
      <c r="A44" s="65">
        <v>5</v>
      </c>
      <c r="B44" s="66" t="e">
        <f t="shared" si="8"/>
        <v>#N/A</v>
      </c>
      <c r="C44" s="67" t="e">
        <f t="shared" si="9"/>
        <v>#N/A</v>
      </c>
      <c r="D44" s="67" t="e">
        <f t="shared" si="10"/>
        <v>#N/A</v>
      </c>
      <c r="E44" s="67" t="e">
        <f t="shared" si="11"/>
        <v>#N/A</v>
      </c>
      <c r="F44" s="68" t="e">
        <f t="shared" si="12"/>
        <v>#N/A</v>
      </c>
      <c r="G44" s="69" t="s">
        <v>22</v>
      </c>
      <c r="H44" s="70" t="e">
        <f t="shared" si="13"/>
        <v>#N/A</v>
      </c>
      <c r="I44" s="67" t="e">
        <f t="shared" si="14"/>
        <v>#N/A</v>
      </c>
      <c r="J44" s="71" t="e">
        <f t="shared" si="15"/>
        <v>#N/A</v>
      </c>
    </row>
    <row r="45" spans="1:10" ht="12.75">
      <c r="A45" s="65">
        <v>6</v>
      </c>
      <c r="B45" s="66" t="e">
        <f t="shared" si="8"/>
        <v>#N/A</v>
      </c>
      <c r="C45" s="67" t="e">
        <f t="shared" si="9"/>
        <v>#N/A</v>
      </c>
      <c r="D45" s="67" t="e">
        <f t="shared" si="10"/>
        <v>#N/A</v>
      </c>
      <c r="E45" s="67" t="e">
        <f t="shared" si="11"/>
        <v>#N/A</v>
      </c>
      <c r="F45" s="68" t="e">
        <f t="shared" si="12"/>
        <v>#N/A</v>
      </c>
      <c r="G45" s="69" t="s">
        <v>22</v>
      </c>
      <c r="H45" s="70" t="e">
        <f t="shared" si="13"/>
        <v>#N/A</v>
      </c>
      <c r="I45" s="67" t="e">
        <f t="shared" si="14"/>
        <v>#N/A</v>
      </c>
      <c r="J45" s="71" t="e">
        <f t="shared" si="15"/>
        <v>#N/A</v>
      </c>
    </row>
    <row r="46" spans="1:10" ht="12.75">
      <c r="A46" s="65">
        <v>7</v>
      </c>
      <c r="B46" s="66" t="e">
        <f t="shared" si="8"/>
        <v>#N/A</v>
      </c>
      <c r="C46" s="67" t="e">
        <f t="shared" si="9"/>
        <v>#N/A</v>
      </c>
      <c r="D46" s="67" t="e">
        <f t="shared" si="10"/>
        <v>#N/A</v>
      </c>
      <c r="E46" s="67" t="e">
        <f t="shared" si="11"/>
        <v>#N/A</v>
      </c>
      <c r="F46" s="68" t="e">
        <f t="shared" si="12"/>
        <v>#N/A</v>
      </c>
      <c r="G46" s="69" t="s">
        <v>22</v>
      </c>
      <c r="H46" s="70" t="e">
        <f t="shared" si="13"/>
        <v>#N/A</v>
      </c>
      <c r="I46" s="67" t="e">
        <f t="shared" si="14"/>
        <v>#N/A</v>
      </c>
      <c r="J46" s="71" t="e">
        <f t="shared" si="15"/>
        <v>#N/A</v>
      </c>
    </row>
    <row r="47" spans="1:10" ht="12.75">
      <c r="A47" s="65">
        <v>8</v>
      </c>
      <c r="B47" s="66" t="e">
        <f t="shared" si="8"/>
        <v>#N/A</v>
      </c>
      <c r="C47" s="67" t="e">
        <f t="shared" si="9"/>
        <v>#N/A</v>
      </c>
      <c r="D47" s="67" t="e">
        <f t="shared" si="10"/>
        <v>#N/A</v>
      </c>
      <c r="E47" s="67" t="e">
        <f t="shared" si="11"/>
        <v>#N/A</v>
      </c>
      <c r="F47" s="68" t="e">
        <f t="shared" si="12"/>
        <v>#N/A</v>
      </c>
      <c r="G47" s="69" t="s">
        <v>22</v>
      </c>
      <c r="H47" s="70" t="e">
        <f t="shared" si="13"/>
        <v>#N/A</v>
      </c>
      <c r="I47" s="67" t="e">
        <f t="shared" si="14"/>
        <v>#N/A</v>
      </c>
      <c r="J47" s="71" t="e">
        <f t="shared" si="15"/>
        <v>#N/A</v>
      </c>
    </row>
    <row r="48" spans="1:10" ht="12.75">
      <c r="A48" s="65">
        <v>9</v>
      </c>
      <c r="B48" s="66" t="e">
        <f t="shared" si="8"/>
        <v>#N/A</v>
      </c>
      <c r="C48" s="67" t="e">
        <f t="shared" si="9"/>
        <v>#N/A</v>
      </c>
      <c r="D48" s="67" t="e">
        <f t="shared" si="10"/>
        <v>#N/A</v>
      </c>
      <c r="E48" s="67" t="e">
        <f t="shared" si="11"/>
        <v>#N/A</v>
      </c>
      <c r="F48" s="68" t="e">
        <f t="shared" si="12"/>
        <v>#N/A</v>
      </c>
      <c r="G48" s="69" t="s">
        <v>22</v>
      </c>
      <c r="H48" s="70" t="e">
        <f t="shared" si="13"/>
        <v>#N/A</v>
      </c>
      <c r="I48" s="67" t="e">
        <f t="shared" si="14"/>
        <v>#N/A</v>
      </c>
      <c r="J48" s="71" t="e">
        <f t="shared" si="15"/>
        <v>#N/A</v>
      </c>
    </row>
    <row r="49" spans="1:10" ht="12.75">
      <c r="A49" s="65">
        <v>10</v>
      </c>
      <c r="B49" s="66" t="e">
        <f t="shared" si="8"/>
        <v>#N/A</v>
      </c>
      <c r="C49" s="67" t="e">
        <f t="shared" si="9"/>
        <v>#N/A</v>
      </c>
      <c r="D49" s="67" t="e">
        <f t="shared" si="10"/>
        <v>#N/A</v>
      </c>
      <c r="E49" s="67" t="e">
        <f t="shared" si="11"/>
        <v>#N/A</v>
      </c>
      <c r="F49" s="68" t="e">
        <f t="shared" si="12"/>
        <v>#N/A</v>
      </c>
      <c r="G49" s="69" t="s">
        <v>22</v>
      </c>
      <c r="H49" s="70" t="e">
        <f t="shared" si="13"/>
        <v>#N/A</v>
      </c>
      <c r="I49" s="67" t="e">
        <f t="shared" si="14"/>
        <v>#N/A</v>
      </c>
      <c r="J49" s="71" t="e">
        <f t="shared" si="15"/>
        <v>#N/A</v>
      </c>
    </row>
    <row r="50" spans="1:10" ht="12.75">
      <c r="A50" s="65">
        <v>11</v>
      </c>
      <c r="B50" s="66" t="e">
        <f t="shared" si="8"/>
        <v>#N/A</v>
      </c>
      <c r="C50" s="67" t="e">
        <f t="shared" si="9"/>
        <v>#N/A</v>
      </c>
      <c r="D50" s="67" t="e">
        <f t="shared" si="10"/>
        <v>#N/A</v>
      </c>
      <c r="E50" s="67" t="e">
        <f t="shared" si="11"/>
        <v>#N/A</v>
      </c>
      <c r="F50" s="68" t="e">
        <f t="shared" si="12"/>
        <v>#N/A</v>
      </c>
      <c r="G50" s="69" t="s">
        <v>22</v>
      </c>
      <c r="H50" s="70" t="e">
        <f t="shared" si="13"/>
        <v>#N/A</v>
      </c>
      <c r="I50" s="67" t="e">
        <f t="shared" si="14"/>
        <v>#N/A</v>
      </c>
      <c r="J50" s="71" t="e">
        <f t="shared" si="15"/>
        <v>#N/A</v>
      </c>
    </row>
    <row r="51" spans="1:10" ht="12.75">
      <c r="A51" s="65">
        <v>12</v>
      </c>
      <c r="B51" s="66" t="e">
        <f t="shared" si="8"/>
        <v>#N/A</v>
      </c>
      <c r="C51" s="67" t="e">
        <f t="shared" si="9"/>
        <v>#N/A</v>
      </c>
      <c r="D51" s="67" t="e">
        <f t="shared" si="10"/>
        <v>#N/A</v>
      </c>
      <c r="E51" s="67" t="e">
        <f t="shared" si="11"/>
        <v>#N/A</v>
      </c>
      <c r="F51" s="68" t="e">
        <f t="shared" si="12"/>
        <v>#N/A</v>
      </c>
      <c r="G51" s="69" t="s">
        <v>22</v>
      </c>
      <c r="H51" s="70" t="e">
        <f t="shared" si="13"/>
        <v>#N/A</v>
      </c>
      <c r="I51" s="67" t="e">
        <f t="shared" si="14"/>
        <v>#N/A</v>
      </c>
      <c r="J51" s="71" t="e">
        <f t="shared" si="15"/>
        <v>#N/A</v>
      </c>
    </row>
    <row r="52" spans="1:10" ht="12.75">
      <c r="A52" s="65">
        <v>13</v>
      </c>
      <c r="B52" s="66" t="e">
        <f t="shared" si="8"/>
        <v>#N/A</v>
      </c>
      <c r="C52" s="67" t="e">
        <f t="shared" si="9"/>
        <v>#N/A</v>
      </c>
      <c r="D52" s="67" t="e">
        <f t="shared" si="10"/>
        <v>#N/A</v>
      </c>
      <c r="E52" s="67" t="e">
        <f t="shared" si="11"/>
        <v>#N/A</v>
      </c>
      <c r="F52" s="68" t="e">
        <f t="shared" si="12"/>
        <v>#N/A</v>
      </c>
      <c r="G52" s="69" t="s">
        <v>22</v>
      </c>
      <c r="H52" s="70" t="e">
        <f t="shared" si="13"/>
        <v>#N/A</v>
      </c>
      <c r="I52" s="67" t="e">
        <f t="shared" si="14"/>
        <v>#N/A</v>
      </c>
      <c r="J52" s="71" t="e">
        <f t="shared" si="15"/>
        <v>#N/A</v>
      </c>
    </row>
    <row r="53" spans="1:10" ht="12.75">
      <c r="A53" s="65">
        <v>14</v>
      </c>
      <c r="B53" s="66" t="e">
        <f t="shared" si="8"/>
        <v>#N/A</v>
      </c>
      <c r="C53" s="67" t="e">
        <f t="shared" si="9"/>
        <v>#N/A</v>
      </c>
      <c r="D53" s="67" t="e">
        <f t="shared" si="10"/>
        <v>#N/A</v>
      </c>
      <c r="E53" s="67" t="e">
        <f t="shared" si="11"/>
        <v>#N/A</v>
      </c>
      <c r="F53" s="68" t="e">
        <f t="shared" si="12"/>
        <v>#N/A</v>
      </c>
      <c r="G53" s="69" t="s">
        <v>22</v>
      </c>
      <c r="H53" s="70" t="e">
        <f t="shared" si="13"/>
        <v>#N/A</v>
      </c>
      <c r="I53" s="67" t="e">
        <f t="shared" si="14"/>
        <v>#N/A</v>
      </c>
      <c r="J53" s="71" t="e">
        <f t="shared" si="15"/>
        <v>#N/A</v>
      </c>
    </row>
    <row r="54" spans="1:10" ht="12.75">
      <c r="A54" s="65">
        <v>15</v>
      </c>
      <c r="B54" s="66" t="e">
        <f t="shared" si="8"/>
        <v>#N/A</v>
      </c>
      <c r="C54" s="67" t="e">
        <f t="shared" si="9"/>
        <v>#N/A</v>
      </c>
      <c r="D54" s="67" t="e">
        <f t="shared" si="10"/>
        <v>#N/A</v>
      </c>
      <c r="E54" s="67" t="e">
        <f t="shared" si="11"/>
        <v>#N/A</v>
      </c>
      <c r="F54" s="68" t="e">
        <f t="shared" si="12"/>
        <v>#N/A</v>
      </c>
      <c r="G54" s="69" t="s">
        <v>22</v>
      </c>
      <c r="H54" s="70" t="e">
        <f t="shared" si="13"/>
        <v>#N/A</v>
      </c>
      <c r="I54" s="67" t="e">
        <f t="shared" si="14"/>
        <v>#N/A</v>
      </c>
      <c r="J54" s="71" t="e">
        <f t="shared" si="15"/>
        <v>#N/A</v>
      </c>
    </row>
    <row r="55" spans="1:10" ht="12.75">
      <c r="A55" s="65">
        <v>16</v>
      </c>
      <c r="B55" s="66" t="e">
        <f t="shared" si="8"/>
        <v>#N/A</v>
      </c>
      <c r="C55" s="67" t="e">
        <f t="shared" si="9"/>
        <v>#N/A</v>
      </c>
      <c r="D55" s="67" t="e">
        <f t="shared" si="10"/>
        <v>#N/A</v>
      </c>
      <c r="E55" s="67" t="e">
        <f t="shared" si="11"/>
        <v>#N/A</v>
      </c>
      <c r="F55" s="68" t="e">
        <f t="shared" si="12"/>
        <v>#N/A</v>
      </c>
      <c r="G55" s="69" t="s">
        <v>22</v>
      </c>
      <c r="H55" s="70" t="e">
        <f t="shared" si="13"/>
        <v>#N/A</v>
      </c>
      <c r="I55" s="67" t="e">
        <f t="shared" si="14"/>
        <v>#N/A</v>
      </c>
      <c r="J55" s="71" t="e">
        <f t="shared" si="15"/>
        <v>#N/A</v>
      </c>
    </row>
    <row r="56" spans="1:10" ht="12.75">
      <c r="A56" s="65">
        <v>17</v>
      </c>
      <c r="B56" s="66" t="e">
        <f t="shared" si="8"/>
        <v>#N/A</v>
      </c>
      <c r="C56" s="67" t="e">
        <f t="shared" si="9"/>
        <v>#N/A</v>
      </c>
      <c r="D56" s="67" t="e">
        <f t="shared" si="10"/>
        <v>#N/A</v>
      </c>
      <c r="E56" s="67" t="e">
        <f t="shared" si="11"/>
        <v>#N/A</v>
      </c>
      <c r="F56" s="68" t="e">
        <f t="shared" si="12"/>
        <v>#N/A</v>
      </c>
      <c r="G56" s="69" t="s">
        <v>22</v>
      </c>
      <c r="H56" s="70" t="e">
        <f t="shared" si="13"/>
        <v>#N/A</v>
      </c>
      <c r="I56" s="67" t="e">
        <f t="shared" si="14"/>
        <v>#N/A</v>
      </c>
      <c r="J56" s="71" t="e">
        <f t="shared" si="15"/>
        <v>#N/A</v>
      </c>
    </row>
    <row r="57" spans="1:10" ht="13.5" thickBot="1">
      <c r="A57" s="72">
        <v>18</v>
      </c>
      <c r="B57" s="73" t="e">
        <f t="shared" si="8"/>
        <v>#N/A</v>
      </c>
      <c r="C57" s="74" t="e">
        <f t="shared" si="9"/>
        <v>#N/A</v>
      </c>
      <c r="D57" s="74" t="e">
        <f t="shared" si="10"/>
        <v>#N/A</v>
      </c>
      <c r="E57" s="74" t="e">
        <f t="shared" si="11"/>
        <v>#N/A</v>
      </c>
      <c r="F57" s="75" t="e">
        <f t="shared" si="12"/>
        <v>#N/A</v>
      </c>
      <c r="G57" s="76" t="s">
        <v>22</v>
      </c>
      <c r="H57" s="77" t="e">
        <f t="shared" si="13"/>
        <v>#N/A</v>
      </c>
      <c r="I57" s="74" t="e">
        <f t="shared" si="14"/>
        <v>#N/A</v>
      </c>
      <c r="J57" s="78" t="e">
        <f t="shared" si="15"/>
        <v>#N/A</v>
      </c>
    </row>
  </sheetData>
  <sheetProtection/>
  <mergeCells count="1">
    <mergeCell ref="F39:H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fedichkin</cp:lastModifiedBy>
  <dcterms:created xsi:type="dcterms:W3CDTF">2008-07-02T18:29:07Z</dcterms:created>
  <dcterms:modified xsi:type="dcterms:W3CDTF">2012-04-20T13:10:56Z</dcterms:modified>
  <cp:category/>
  <cp:version/>
  <cp:contentType/>
  <cp:contentStatus/>
</cp:coreProperties>
</file>