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activeTab="0"/>
  </bookViews>
  <sheets>
    <sheet name="ПрогнозыРос1" sheetId="1" r:id="rId1"/>
    <sheet name="ПрогнозыРос2" sheetId="2" r:id="rId2"/>
    <sheet name="ПрогнозыАнг" sheetId="3" state="hidden" r:id="rId3"/>
    <sheet name="ПрогнозыИта" sheetId="4" state="hidden" r:id="rId4"/>
    <sheet name="ПрогнозыИсп" sheetId="5" state="hidden" r:id="rId5"/>
    <sheet name="ПрогнозыФра" sheetId="6" state="hidden" r:id="rId6"/>
    <sheet name="МатчиРос1" sheetId="7" r:id="rId7"/>
    <sheet name="МатчиРос2" sheetId="8" r:id="rId8"/>
    <sheet name="ТаблицаРос1" sheetId="9" r:id="rId9"/>
    <sheet name="ТаблицаРос2" sheetId="10" r:id="rId10"/>
  </sheets>
  <externalReferences>
    <externalReference r:id="rId13"/>
    <externalReference r:id="rId14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<sst xmlns="http://schemas.openxmlformats.org/spreadsheetml/2006/main" count="452" uniqueCount="267">
  <si>
    <t>Матчи</t>
  </si>
  <si>
    <t>Прогнозы</t>
  </si>
  <si>
    <t>Участники</t>
  </si>
  <si>
    <t>!</t>
  </si>
  <si>
    <t>-</t>
  </si>
  <si>
    <t>SkVaL-Эвертон</t>
  </si>
  <si>
    <t>Реклин-Тоттенхэм</t>
  </si>
  <si>
    <t>sass1954-Блэкберн</t>
  </si>
  <si>
    <t>afa-Арсенал</t>
  </si>
  <si>
    <t>SuperVlad-Вулверхэмптон</t>
  </si>
  <si>
    <t>alexivan-Болтон</t>
  </si>
  <si>
    <t>Veteran-Ливерпуль</t>
  </si>
  <si>
    <t>Торпедовец-Суонси</t>
  </si>
  <si>
    <t>Математик-Фулхэм</t>
  </si>
  <si>
    <t>Sergo-Ньюкасл</t>
  </si>
  <si>
    <t>aks-Уиган</t>
  </si>
  <si>
    <t>ded-53-Сандерленд</t>
  </si>
  <si>
    <t>Арктика-Челси</t>
  </si>
  <si>
    <t>SERG-КПР</t>
  </si>
  <si>
    <t>egk-Норвич</t>
  </si>
  <si>
    <t>chistjak-Стоук</t>
  </si>
  <si>
    <t>saleh-Ман.Юн.</t>
  </si>
  <si>
    <t>NecID-Ман.Сити</t>
  </si>
  <si>
    <t>кипер46-Вест_Бромвич</t>
  </si>
  <si>
    <t>amelin-Астон_Вилла</t>
  </si>
  <si>
    <t>кипер46-Интер</t>
  </si>
  <si>
    <t>ehduard-shevcov-Парма</t>
  </si>
  <si>
    <t>amelin-Аталанта</t>
  </si>
  <si>
    <t>Снежана-Палермо</t>
  </si>
  <si>
    <t>Арктика-Фиорентина</t>
  </si>
  <si>
    <t>demik-78-Чезена</t>
  </si>
  <si>
    <t>NecID-Наполи</t>
  </si>
  <si>
    <t>leshav-Лечче</t>
  </si>
  <si>
    <t>Veteran-Лацио</t>
  </si>
  <si>
    <t>Spartandr-Милан</t>
  </si>
  <si>
    <t>AlekseyShalaev-Катания</t>
  </si>
  <si>
    <t>SERG-Болонья</t>
  </si>
  <si>
    <t>afa-Удинезе</t>
  </si>
  <si>
    <t>igorocker-Кьево</t>
  </si>
  <si>
    <t>mukh-Сиена</t>
  </si>
  <si>
    <t>Математик-Кальяри</t>
  </si>
  <si>
    <t>Реклин-Дженоа</t>
  </si>
  <si>
    <t>SkVaL-Рома</t>
  </si>
  <si>
    <t>Торпедовец-Новара</t>
  </si>
  <si>
    <t>aks-Ювентус</t>
  </si>
  <si>
    <t>alexivan-Осасуна</t>
  </si>
  <si>
    <t>Арктика-Малага</t>
  </si>
  <si>
    <t>saleh-Эспаньол</t>
  </si>
  <si>
    <t>кипер46-Леванте</t>
  </si>
  <si>
    <t>ehduard-shevcov-Вильярреал</t>
  </si>
  <si>
    <t>amelin-Бетис</t>
  </si>
  <si>
    <t>demik-78-Спортинг</t>
  </si>
  <si>
    <t>Марафон-Хетафе</t>
  </si>
  <si>
    <t>NecID-Севилья</t>
  </si>
  <si>
    <t>SERG-Райо_Вальекано</t>
  </si>
  <si>
    <t>sass1954-Расинг</t>
  </si>
  <si>
    <t>Sergo-Атлетико(М)</t>
  </si>
  <si>
    <t>AlekseyShalaev-Гранада</t>
  </si>
  <si>
    <t>FanLoko-Сарагоса</t>
  </si>
  <si>
    <t>afa-Реал(М)</t>
  </si>
  <si>
    <t>igorocker-Валенсия</t>
  </si>
  <si>
    <t>mukh-Мальорка</t>
  </si>
  <si>
    <t>aks-Реал_Сосьедад</t>
  </si>
  <si>
    <t>Реклин-Атлетик</t>
  </si>
  <si>
    <t>SkVaL-Барселона</t>
  </si>
  <si>
    <t>alexivan-Аяччо</t>
  </si>
  <si>
    <t>saleh-Марсель</t>
  </si>
  <si>
    <t>кипер46-Тулуза</t>
  </si>
  <si>
    <t>ehduard-shevcov-Ницца</t>
  </si>
  <si>
    <t>Orik-Ренн</t>
  </si>
  <si>
    <t>chistjak-ПСЖ</t>
  </si>
  <si>
    <t>amelin-Брест</t>
  </si>
  <si>
    <t>dkdens-Осер</t>
  </si>
  <si>
    <t>demik-78-Дижон</t>
  </si>
  <si>
    <t>Марафон-Бордо</t>
  </si>
  <si>
    <t>NecID-Лион</t>
  </si>
  <si>
    <t>sass1954-Нанси</t>
  </si>
  <si>
    <t>AlekseyShalaev-Сошо</t>
  </si>
  <si>
    <t>FanLoko-Монпелье</t>
  </si>
  <si>
    <t>Батькович-Валансьенн</t>
  </si>
  <si>
    <t>igorocker-Кан</t>
  </si>
  <si>
    <t>mukh-Эвиан</t>
  </si>
  <si>
    <t>SuperVlad-Лорьян</t>
  </si>
  <si>
    <t>aks-Сент-Этьен</t>
  </si>
  <si>
    <t>Реклин-Лилль</t>
  </si>
  <si>
    <t>М</t>
  </si>
  <si>
    <t>Команда</t>
  </si>
  <si>
    <t>В</t>
  </si>
  <si>
    <t>Н</t>
  </si>
  <si>
    <t>П</t>
  </si>
  <si>
    <t>Мячи</t>
  </si>
  <si>
    <t>РМ</t>
  </si>
  <si>
    <t>О</t>
  </si>
  <si>
    <t>Томь-igorocker</t>
  </si>
  <si>
    <t>Амкар-Марафон</t>
  </si>
  <si>
    <t>Спартак(М)-amelin</t>
  </si>
  <si>
    <t>Кузбасс-Торпедовец</t>
  </si>
  <si>
    <t>Динамо(СПб)-dkdens</t>
  </si>
  <si>
    <t>КАМАЗ-sass1954</t>
  </si>
  <si>
    <t>Динамо(Бр)-FanLoko</t>
  </si>
  <si>
    <t>Зенит-Farar</t>
  </si>
  <si>
    <t>Спартак(Нч)-alexivan</t>
  </si>
  <si>
    <t>Локомотив(М)-AlekseyShalaev</t>
  </si>
  <si>
    <t>Рубин-SkVaL</t>
  </si>
  <si>
    <t>Салют-saleh</t>
  </si>
  <si>
    <t>Ростов-afa</t>
  </si>
  <si>
    <t>Губкин-Горюнович</t>
  </si>
  <si>
    <t>Авангард(К)-кипер46</t>
  </si>
  <si>
    <t>Енисей-aks</t>
  </si>
  <si>
    <t>Терек-Veteran</t>
  </si>
  <si>
    <t>Север-Реклин</t>
  </si>
  <si>
    <t>Сибирь-chistjak</t>
  </si>
  <si>
    <t>Сатурн-Батькович</t>
  </si>
  <si>
    <t>Динамо(М)-SERG</t>
  </si>
  <si>
    <t>ЦСКА(М)-NecID</t>
  </si>
  <si>
    <t>Торпедо(М)-Sergo</t>
  </si>
  <si>
    <t>Алания-demik-78</t>
  </si>
  <si>
    <t>Волга(Тв)-ESI2607</t>
  </si>
  <si>
    <t>Металлург(Оскол)-ehduard-shevcov</t>
  </si>
  <si>
    <t>Жемчужина-igor0971</t>
  </si>
  <si>
    <t>СКА-Энергия-URSAlex</t>
  </si>
  <si>
    <t>Ливерпуль - Уиган</t>
  </si>
  <si>
    <t>Сандерленд - КПР</t>
  </si>
  <si>
    <t>Суонси - Эвертон</t>
  </si>
  <si>
    <t>Манчестер Юнт. - Фулхэм</t>
  </si>
  <si>
    <t>Болтон - Блэкберн</t>
  </si>
  <si>
    <t>Вест-Бромвич - Ньюкасл</t>
  </si>
  <si>
    <t>Арсенал - Астон Вилла</t>
  </si>
  <si>
    <t>Челси - Тоттенхэм</t>
  </si>
  <si>
    <t>Сток - Манчестер Сити</t>
  </si>
  <si>
    <t>Норвич - Вулверхэмптон</t>
  </si>
  <si>
    <t>Кьево - Сиена</t>
  </si>
  <si>
    <t>Милан - Рома</t>
  </si>
  <si>
    <t>Ювентус - Интер</t>
  </si>
  <si>
    <t>Дженоа - Фиорентина</t>
  </si>
  <si>
    <t>Аталанта - Болонья</t>
  </si>
  <si>
    <t>Лацио - Кальяри</t>
  </si>
  <si>
    <t>Наполи - Катания</t>
  </si>
  <si>
    <t>Новара - Лечче</t>
  </si>
  <si>
    <t>Чезена - Парма</t>
  </si>
  <si>
    <t>Палермо - Удинезе</t>
  </si>
  <si>
    <t>Леванте - Осасуна</t>
  </si>
  <si>
    <t>Атлетик - Спортинг</t>
  </si>
  <si>
    <t>Мальорка - Барселона</t>
  </si>
  <si>
    <t>Эспаньол - Малага</t>
  </si>
  <si>
    <t>Хетафе - Валенсия</t>
  </si>
  <si>
    <t>Сарагоса - Атлетико</t>
  </si>
  <si>
    <t>Реал(М) - Реал(СС)</t>
  </si>
  <si>
    <t>Гранада - Севилья</t>
  </si>
  <si>
    <t>РайоВальекано - Вильярреал</t>
  </si>
  <si>
    <t>Бетис - Расинг</t>
  </si>
  <si>
    <t>Валансьен - Ренн</t>
  </si>
  <si>
    <t>Тулуза - Осер</t>
  </si>
  <si>
    <t>Лион - Сошо</t>
  </si>
  <si>
    <t>Ницца - Марсель</t>
  </si>
  <si>
    <t>ПСЖ - Бордо</t>
  </si>
  <si>
    <t>Аяччо - Лорьен</t>
  </si>
  <si>
    <t>Брест - Нанси</t>
  </si>
  <si>
    <t>Дижон - Кан</t>
  </si>
  <si>
    <t>Эвиан - Лилль</t>
  </si>
  <si>
    <t>Монпелье - Сент-Этьен</t>
  </si>
  <si>
    <t/>
  </si>
  <si>
    <t xml:space="preserve">Терек - Спартак Нч </t>
  </si>
  <si>
    <t xml:space="preserve">Волга НН - Крылья Советов </t>
  </si>
  <si>
    <t xml:space="preserve">Амкар - Ростов </t>
  </si>
  <si>
    <t xml:space="preserve">Локомотив М - Зенит </t>
  </si>
  <si>
    <t xml:space="preserve">ЦСКА - Анжи </t>
  </si>
  <si>
    <t xml:space="preserve">Динамо М - Рубин </t>
  </si>
  <si>
    <t xml:space="preserve">Краснодар - Томь </t>
  </si>
  <si>
    <t>Спартак М - Кубань</t>
  </si>
  <si>
    <t>1112111(10)</t>
  </si>
  <si>
    <t>1(10)001111</t>
  </si>
  <si>
    <t>111(12)1111</t>
  </si>
  <si>
    <t>1(10)121111</t>
  </si>
  <si>
    <t>11(10)20011</t>
  </si>
  <si>
    <t>11(10)21111</t>
  </si>
  <si>
    <t>111(20)1111</t>
  </si>
  <si>
    <t>112(10)1111</t>
  </si>
  <si>
    <t>1112001(10)</t>
  </si>
  <si>
    <t>11121(10)11</t>
  </si>
  <si>
    <t>11121(12)01</t>
  </si>
  <si>
    <t>11101(10)11</t>
  </si>
  <si>
    <t>111(12)1211</t>
  </si>
  <si>
    <t>2110110(10)</t>
  </si>
  <si>
    <t>10(10)01111</t>
  </si>
  <si>
    <t>1(10)022111</t>
  </si>
  <si>
    <t>111(20)1211</t>
  </si>
  <si>
    <t>1(10)101111</t>
  </si>
  <si>
    <t>11111(10)21</t>
  </si>
  <si>
    <t>10(10)21111</t>
  </si>
  <si>
    <t>111(10)1111</t>
  </si>
  <si>
    <t>1(10)101011</t>
  </si>
  <si>
    <t>2(12)21211112</t>
  </si>
  <si>
    <t>22212(10)111(10)</t>
  </si>
  <si>
    <t>1121(10)21110</t>
  </si>
  <si>
    <t>0(10)212(20)1111</t>
  </si>
  <si>
    <t>012(10)221110</t>
  </si>
  <si>
    <t>2(10)2121111(12)</t>
  </si>
  <si>
    <t>222121111(10)</t>
  </si>
  <si>
    <t>22212(10)111(12)</t>
  </si>
  <si>
    <t>2(10)21201110</t>
  </si>
  <si>
    <t>22212(12)111(20)</t>
  </si>
  <si>
    <t>0(12)21211110</t>
  </si>
  <si>
    <t>2(12)2121111(10)</t>
  </si>
  <si>
    <t>2(12)21201110</t>
  </si>
  <si>
    <t>21212(10)111(10)</t>
  </si>
  <si>
    <t>2(12)21211110</t>
  </si>
  <si>
    <t>21212(12)111(12)</t>
  </si>
  <si>
    <t>222121101(12)</t>
  </si>
  <si>
    <t>(20)(10)21211111</t>
  </si>
  <si>
    <t>2(12)212(12)1112</t>
  </si>
  <si>
    <t>211111(12)100</t>
  </si>
  <si>
    <t>0111(10)1011(20)</t>
  </si>
  <si>
    <t>01110021(10)2</t>
  </si>
  <si>
    <t>211111(20)12(20)</t>
  </si>
  <si>
    <t>21111(10)010(10)</t>
  </si>
  <si>
    <t>21111(10)(20)110</t>
  </si>
  <si>
    <t>(20)111120100</t>
  </si>
  <si>
    <t>211111(12)11(12)</t>
  </si>
  <si>
    <t>21(10)1100110</t>
  </si>
  <si>
    <t>211111(20)11(20)</t>
  </si>
  <si>
    <t>211111011(10)</t>
  </si>
  <si>
    <t>2111(10)(10)0102</t>
  </si>
  <si>
    <t>211111(10)112</t>
  </si>
  <si>
    <t>211111(10)11(12)</t>
  </si>
  <si>
    <t>210110211(20)</t>
  </si>
  <si>
    <t>(20)111(10)02111</t>
  </si>
  <si>
    <t>21111121(10)2</t>
  </si>
  <si>
    <t>21111(20)(10)111</t>
  </si>
  <si>
    <t>011110(20)112</t>
  </si>
  <si>
    <t>211111211(20)</t>
  </si>
  <si>
    <t>121(12)111110</t>
  </si>
  <si>
    <t>(10)20111(10)110</t>
  </si>
  <si>
    <t>121111110(10)</t>
  </si>
  <si>
    <t>(10)21111(20)110</t>
  </si>
  <si>
    <t>121(10)111111</t>
  </si>
  <si>
    <t>(10)21111111(10)</t>
  </si>
  <si>
    <t>121(20)110110</t>
  </si>
  <si>
    <t>(10)21(10)111111</t>
  </si>
  <si>
    <t>02(10)1111111</t>
  </si>
  <si>
    <t>(12)21111111(12)</t>
  </si>
  <si>
    <t>121111111(10)</t>
  </si>
  <si>
    <t>021(10)111111</t>
  </si>
  <si>
    <t>121(10)11111(20)</t>
  </si>
  <si>
    <t>121(20)111111</t>
  </si>
  <si>
    <t>121111111(20)</t>
  </si>
  <si>
    <t>(10)2111111(10)1</t>
  </si>
  <si>
    <t>120111111(20)</t>
  </si>
  <si>
    <t>(12)2(10)1111111</t>
  </si>
  <si>
    <t>111(20)111121</t>
  </si>
  <si>
    <t>1(10)(12)0111121</t>
  </si>
  <si>
    <t>01111111(20)1</t>
  </si>
  <si>
    <t>0(10)111(10)1021</t>
  </si>
  <si>
    <t>1(10)1(12)111121</t>
  </si>
  <si>
    <t>10021(10)1121</t>
  </si>
  <si>
    <t>1(12)0(10)111121</t>
  </si>
  <si>
    <t>110(12)101221</t>
  </si>
  <si>
    <t>100(20)1(10)1121</t>
  </si>
  <si>
    <t>0110101(20)21</t>
  </si>
  <si>
    <t>112(12)1(12)1121</t>
  </si>
  <si>
    <t>1020101(10)01</t>
  </si>
  <si>
    <t>120(12)1111(20)1</t>
  </si>
  <si>
    <t>11121(20)1121</t>
  </si>
  <si>
    <t>1(20)2(12)111121</t>
  </si>
  <si>
    <t>(10)112110121</t>
  </si>
  <si>
    <t>(10)111111121</t>
  </si>
  <si>
    <t>1(10)1(20)111121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</si>
</sst>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/>
    </xf>
    <xf numFmtId="0" fontId="9" fillId="35" borderId="31" xfId="0" applyFont="1" applyFill="1" applyBorder="1" applyAlignment="1">
      <alignment/>
    </xf>
    <xf numFmtId="0" fontId="9" fillId="35" borderId="32" xfId="0" applyFont="1" applyFill="1" applyBorder="1" applyAlignment="1">
      <alignment horizontal="left"/>
    </xf>
    <xf numFmtId="0" fontId="9" fillId="35" borderId="33" xfId="0" applyFont="1" applyFill="1" applyBorder="1" applyAlignment="1">
      <alignment/>
    </xf>
    <xf numFmtId="0" fontId="9" fillId="36" borderId="34" xfId="0" applyFont="1" applyFill="1" applyBorder="1" applyAlignment="1">
      <alignment/>
    </xf>
    <xf numFmtId="0" fontId="9" fillId="36" borderId="35" xfId="0" applyFont="1" applyFill="1" applyBorder="1" applyAlignment="1">
      <alignment/>
    </xf>
    <xf numFmtId="0" fontId="9" fillId="36" borderId="35" xfId="0" applyFont="1" applyFill="1" applyBorder="1" applyAlignment="1">
      <alignment horizontal="center"/>
    </xf>
    <xf numFmtId="0" fontId="9" fillId="36" borderId="36" xfId="0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9" fillId="36" borderId="38" xfId="0" applyFont="1" applyFill="1" applyBorder="1" applyAlignment="1">
      <alignment horizontal="left"/>
    </xf>
    <xf numFmtId="0" fontId="9" fillId="36" borderId="39" xfId="0" applyFont="1" applyFill="1" applyBorder="1" applyAlignment="1">
      <alignment/>
    </xf>
    <xf numFmtId="0" fontId="9" fillId="37" borderId="34" xfId="0" applyFont="1" applyFill="1" applyBorder="1" applyAlignment="1">
      <alignment/>
    </xf>
    <xf numFmtId="0" fontId="9" fillId="37" borderId="35" xfId="0" applyFont="1" applyFill="1" applyBorder="1" applyAlignment="1">
      <alignment/>
    </xf>
    <xf numFmtId="0" fontId="9" fillId="37" borderId="35" xfId="0" applyFont="1" applyFill="1" applyBorder="1" applyAlignment="1">
      <alignment horizontal="center"/>
    </xf>
    <xf numFmtId="0" fontId="9" fillId="37" borderId="36" xfId="0" applyFont="1" applyFill="1" applyBorder="1" applyAlignment="1">
      <alignment/>
    </xf>
    <xf numFmtId="0" fontId="9" fillId="37" borderId="37" xfId="0" applyFont="1" applyFill="1" applyBorder="1" applyAlignment="1">
      <alignment/>
    </xf>
    <xf numFmtId="0" fontId="9" fillId="37" borderId="38" xfId="0" applyFont="1" applyFill="1" applyBorder="1" applyAlignment="1">
      <alignment horizontal="left"/>
    </xf>
    <xf numFmtId="0" fontId="9" fillId="37" borderId="39" xfId="0" applyFont="1" applyFill="1" applyBorder="1" applyAlignment="1">
      <alignment/>
    </xf>
    <xf numFmtId="0" fontId="9" fillId="37" borderId="40" xfId="0" applyFont="1" applyFill="1" applyBorder="1" applyAlignment="1">
      <alignment/>
    </xf>
    <xf numFmtId="0" fontId="9" fillId="37" borderId="41" xfId="0" applyFont="1" applyFill="1" applyBorder="1" applyAlignment="1">
      <alignment/>
    </xf>
    <xf numFmtId="0" fontId="9" fillId="37" borderId="41" xfId="0" applyFont="1" applyFill="1" applyBorder="1" applyAlignment="1">
      <alignment horizontal="center"/>
    </xf>
    <xf numFmtId="0" fontId="9" fillId="37" borderId="42" xfId="0" applyFont="1" applyFill="1" applyBorder="1" applyAlignment="1">
      <alignment/>
    </xf>
    <xf numFmtId="0" fontId="9" fillId="37" borderId="43" xfId="0" applyFont="1" applyFill="1" applyBorder="1" applyAlignment="1">
      <alignment/>
    </xf>
    <xf numFmtId="0" fontId="9" fillId="37" borderId="44" xfId="0" applyFont="1" applyFill="1" applyBorder="1" applyAlignment="1">
      <alignment horizontal="left"/>
    </xf>
    <xf numFmtId="0" fontId="9" fillId="37" borderId="45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49" fontId="6" fillId="0" borderId="46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2" fillId="33" borderId="47" xfId="0" applyFont="1" applyFill="1" applyBorder="1" applyAlignment="1">
      <alignment horizontal="center" textRotation="90"/>
    </xf>
    <xf numFmtId="0" fontId="2" fillId="33" borderId="48" xfId="0" applyFont="1" applyFill="1" applyBorder="1" applyAlignment="1">
      <alignment horizontal="center" textRotation="90"/>
    </xf>
    <xf numFmtId="0" fontId="2" fillId="33" borderId="49" xfId="0" applyFont="1" applyFill="1" applyBorder="1" applyAlignment="1">
      <alignment horizontal="center" textRotation="90"/>
    </xf>
    <xf numFmtId="49" fontId="47" fillId="33" borderId="50" xfId="0" applyNumberFormat="1" applyFont="1" applyFill="1" applyBorder="1" applyAlignment="1">
      <alignment horizontal="center" vertical="center"/>
    </xf>
    <xf numFmtId="49" fontId="47" fillId="33" borderId="51" xfId="0" applyNumberFormat="1" applyFont="1" applyFill="1" applyBorder="1" applyAlignment="1">
      <alignment horizontal="center" vertical="center"/>
    </xf>
    <xf numFmtId="49" fontId="47" fillId="33" borderId="52" xfId="0" applyNumberFormat="1" applyFont="1" applyFill="1" applyBorder="1" applyAlignment="1">
      <alignment horizontal="center" vertical="center"/>
    </xf>
    <xf numFmtId="49" fontId="47" fillId="34" borderId="50" xfId="0" applyNumberFormat="1" applyFont="1" applyFill="1" applyBorder="1" applyAlignment="1">
      <alignment horizontal="center" vertical="center"/>
    </xf>
    <xf numFmtId="49" fontId="47" fillId="34" borderId="52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47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рмания"/>
      <sheetName val="Англия"/>
      <sheetName val="россия"/>
      <sheetName val="италия"/>
      <sheetName val="испания"/>
      <sheetName val="франция"/>
      <sheetName val="украин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B1:O42"/>
  <sheetViews>
    <sheetView tabSelected="1" zoomScalePageLayoutView="0" workbookViewId="0" topLeftCell="A1">
      <selection activeCell="D11" sqref="D11:D16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80" t="s">
        <v>162</v>
      </c>
      <c r="D3" s="15" t="s">
        <v>120</v>
      </c>
      <c r="E3" s="27" t="s">
        <v>170</v>
      </c>
    </row>
    <row r="4" spans="2:5" ht="13.5" thickBot="1">
      <c r="B4" t="s">
        <v>163</v>
      </c>
      <c r="D4" s="15" t="s">
        <v>101</v>
      </c>
      <c r="E4" s="27" t="s">
        <v>171</v>
      </c>
    </row>
    <row r="5" spans="2:5" ht="14.25" thickBot="1">
      <c r="B5" t="s">
        <v>164</v>
      </c>
      <c r="D5" s="15" t="s">
        <v>99</v>
      </c>
      <c r="E5" s="27" t="s">
        <v>172</v>
      </c>
    </row>
    <row r="6" spans="2:5" ht="14.25" thickBot="1">
      <c r="B6" t="s">
        <v>165</v>
      </c>
      <c r="D6" s="15" t="s">
        <v>103</v>
      </c>
      <c r="E6" s="27" t="s">
        <v>173</v>
      </c>
    </row>
    <row r="7" spans="2:5" ht="14.25" thickBot="1">
      <c r="B7" t="s">
        <v>166</v>
      </c>
      <c r="D7" s="15" t="s">
        <v>97</v>
      </c>
      <c r="E7" s="27" t="s">
        <v>174</v>
      </c>
    </row>
    <row r="8" spans="2:5" ht="14.25" thickBot="1">
      <c r="B8" s="80" t="s">
        <v>167</v>
      </c>
      <c r="D8" s="15" t="s">
        <v>105</v>
      </c>
      <c r="E8" s="27" t="s">
        <v>175</v>
      </c>
    </row>
    <row r="9" spans="2:5" ht="14.25" thickBot="1">
      <c r="B9" s="80" t="s">
        <v>168</v>
      </c>
      <c r="D9" s="15" t="s">
        <v>95</v>
      </c>
      <c r="E9" s="27" t="s">
        <v>176</v>
      </c>
    </row>
    <row r="10" spans="2:5" ht="14.25" thickBot="1">
      <c r="B10" s="80" t="s">
        <v>169</v>
      </c>
      <c r="D10" s="15" t="s">
        <v>104</v>
      </c>
      <c r="E10" s="27" t="s">
        <v>177</v>
      </c>
    </row>
    <row r="11" spans="2:5" ht="14.25" thickBot="1">
      <c r="B11"/>
      <c r="D11" s="15" t="s">
        <v>93</v>
      </c>
      <c r="E11" s="27" t="s">
        <v>172</v>
      </c>
    </row>
    <row r="12" spans="2:5" ht="14.25" thickBot="1">
      <c r="B12"/>
      <c r="D12" s="15" t="s">
        <v>102</v>
      </c>
      <c r="E12" s="27" t="s">
        <v>172</v>
      </c>
    </row>
    <row r="13" spans="2:5" ht="14.25" thickBot="1">
      <c r="B13" s="7"/>
      <c r="D13" s="15" t="s">
        <v>94</v>
      </c>
      <c r="E13" s="27" t="s">
        <v>178</v>
      </c>
    </row>
    <row r="14" spans="4:5" ht="14.25" thickBot="1">
      <c r="D14" s="15" t="s">
        <v>100</v>
      </c>
      <c r="E14" s="27" t="s">
        <v>179</v>
      </c>
    </row>
    <row r="15" spans="4:5" ht="14.25" thickBot="1">
      <c r="D15" s="15" t="s">
        <v>96</v>
      </c>
      <c r="E15" s="27" t="s">
        <v>180</v>
      </c>
    </row>
    <row r="16" spans="2:5" ht="14.25" thickBot="1">
      <c r="B16" s="15"/>
      <c r="D16" s="15" t="s">
        <v>98</v>
      </c>
      <c r="E16" s="27" t="s">
        <v>181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81"/>
    </row>
    <row r="19" spans="2:6" ht="13.5">
      <c r="B19" s="15"/>
      <c r="C19" s="8"/>
      <c r="D19" s="15"/>
      <c r="E19" s="82"/>
      <c r="F19" s="8"/>
    </row>
    <row r="20" spans="2:6" ht="14.25" thickBot="1">
      <c r="B20" s="15"/>
      <c r="C20" s="8"/>
      <c r="D20" s="15"/>
      <c r="E20" s="83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4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МатчиРос2!B3</f>
        <v>Авангард(К)-кипер46</v>
      </c>
      <c r="C1">
        <f>LEFT(МатчиРос2!K3,1)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МатчиРос2!B4</f>
        <v>Динамо(М)-SERG</v>
      </c>
      <c r="C2">
        <f>RIGHT(МатчиРос2!K3,1)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МатчиРос2!B5</f>
        <v>Торпедо(М)-Sergo</v>
      </c>
      <c r="C3">
        <f>LEFT(МатчиРос2!K5,1)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МатчиРос2!B6</f>
        <v>Сибирь-chistjak</v>
      </c>
      <c r="C4">
        <f>RIGHT(МатчиРос2!K5,1)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МатчиРос2!B7</f>
        <v>Алания-demik-78</v>
      </c>
      <c r="C5">
        <f>LEFT(МатчиРос2!K7,1)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МатчиРос2!B8</f>
        <v>Терек-Veteran</v>
      </c>
      <c r="C6">
        <f>RIGHT(МатчиРос2!K7,1)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МатчиРос2!B9</f>
        <v>Волга(Тв)-ESI2607</v>
      </c>
      <c r="C7">
        <f>LEFT(МатчиРос2!K9,1)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МатчиРос2!B10</f>
        <v>Енисей-aks</v>
      </c>
      <c r="C8">
        <f>RIGHT(МатчиРос2!K9,1)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МатчиРос2!B11</f>
        <v>Губкин-Горюнович</v>
      </c>
      <c r="C9">
        <f>LEFT(МатчиРос2!K11,1)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МатчиРос2!B12</f>
        <v>Север-Реклин</v>
      </c>
      <c r="C10">
        <f>RIGHT(МатчиРос2!K11,1)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МатчиРос2!B13</f>
        <v>Металлург(Оскол)-ehduard-shevcov</v>
      </c>
      <c r="C11">
        <f>LEFT(МатчиРос2!K13,1)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МатчиРос2!B14</f>
        <v>Сатурн-Батькович</v>
      </c>
      <c r="C12">
        <f>RIGHT(МатчиРос2!K13,1)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МатчиРос2!B15</f>
        <v>Жемчужина-igor0971</v>
      </c>
      <c r="C13">
        <f>LEFT(МатчиРос2!K15,1)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МатчиРос2!B16</f>
        <v>ЦСКА(М)-NecID</v>
      </c>
      <c r="C14">
        <f>RIGHT(МатчиРос2!K15,1)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ht="12.75" hidden="1"/>
    <row r="16" ht="12.75" hidden="1">
      <c r="B16" s="28"/>
    </row>
    <row r="17" ht="12.75" hidden="1"/>
    <row r="18" ht="12.75" hidden="1"/>
    <row r="19" ht="12.75" hidden="1"/>
    <row r="20" ht="12.75" hidden="1"/>
    <row r="21" spans="2:16" ht="12.75" hidden="1">
      <c r="B21" t="s">
        <v>117</v>
      </c>
      <c r="C21">
        <v>5</v>
      </c>
      <c r="D21">
        <v>2</v>
      </c>
      <c r="E21">
        <v>0</v>
      </c>
      <c r="F21">
        <v>9</v>
      </c>
      <c r="G21">
        <v>0</v>
      </c>
      <c r="H21">
        <f>COUNTIF($O$21:$O$34,"&gt;"&amp;O21)+COUNTIF($O$21:$O21,"="&amp;O21)</f>
        <v>15</v>
      </c>
      <c r="I21">
        <f>C21+VLOOKUP($B21,$B$1:$H$16,3,0)</f>
        <v>5</v>
      </c>
      <c r="J21">
        <f>D21+VLOOKUP($B21,$B$1:$H$16,4,0)</f>
        <v>2</v>
      </c>
      <c r="K21">
        <f>E21+VLOOKUP($B21,$B$1:$H$16,5,0)</f>
        <v>0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17</v>
      </c>
      <c r="O21" t="e">
        <f>N21+(I21*0.1)+((L21-M21)*0.01)+(L21*0.001)</f>
        <v>#VALUE!</v>
      </c>
      <c r="P21" t="str">
        <f>B21</f>
        <v>Волга(Тв)-ESI2607</v>
      </c>
    </row>
    <row r="22" spans="2:16" ht="12.75" hidden="1">
      <c r="B22" t="s">
        <v>107</v>
      </c>
      <c r="C22">
        <v>4</v>
      </c>
      <c r="D22">
        <v>1</v>
      </c>
      <c r="E22">
        <v>2</v>
      </c>
      <c r="F22">
        <v>10</v>
      </c>
      <c r="G22">
        <v>6</v>
      </c>
      <c r="H22">
        <f>COUNTIF($O$21:$O$34,"&gt;"&amp;O22)+COUNTIF($O$21:$O22,"="&amp;O22)</f>
        <v>16</v>
      </c>
      <c r="I22">
        <f aca="true" t="shared" si="0" ref="I22:I34">C22+VLOOKUP($B22,$B$1:$H$16,3,0)</f>
        <v>4</v>
      </c>
      <c r="J22">
        <f aca="true" t="shared" si="1" ref="J22:J34">D22+VLOOKUP($B22,$B$1:$H$16,4,0)</f>
        <v>1</v>
      </c>
      <c r="K22">
        <f aca="true" t="shared" si="2" ref="K22:K34">E22+VLOOKUP($B22,$B$1:$H$16,5,0)</f>
        <v>2</v>
      </c>
      <c r="L22" t="e">
        <f aca="true" t="shared" si="3" ref="L22:L34">F22+VLOOKUP($B22,$B$1:$H$16,6,0)</f>
        <v>#VALUE!</v>
      </c>
      <c r="M22" t="e">
        <f aca="true" t="shared" si="4" ref="M22:M34">G22+VLOOKUP($B22,$B$1:$H$16,7,0)</f>
        <v>#VALUE!</v>
      </c>
      <c r="N22">
        <f aca="true" t="shared" si="5" ref="N22:N34">I22*3+J22</f>
        <v>13</v>
      </c>
      <c r="O22" t="e">
        <f aca="true" t="shared" si="6" ref="O22:O34">N22+(I22*0.1)+((L22-M22)*0.01)+(L22*0.001)</f>
        <v>#VALUE!</v>
      </c>
      <c r="P22" t="str">
        <f aca="true" t="shared" si="7" ref="P22:P34">B22</f>
        <v>Авангард(К)-кипер46</v>
      </c>
    </row>
    <row r="23" spans="2:16" ht="12.75" hidden="1">
      <c r="B23" t="s">
        <v>106</v>
      </c>
      <c r="C23">
        <v>4</v>
      </c>
      <c r="D23">
        <v>1</v>
      </c>
      <c r="E23">
        <v>2</v>
      </c>
      <c r="F23">
        <v>7</v>
      </c>
      <c r="G23">
        <v>3</v>
      </c>
      <c r="H23">
        <f>COUNTIF($O$21:$O$34,"&gt;"&amp;O23)+COUNTIF($O$21:$O23,"="&amp;O23)</f>
        <v>17</v>
      </c>
      <c r="I23">
        <f t="shared" si="0"/>
        <v>4</v>
      </c>
      <c r="J23">
        <f t="shared" si="1"/>
        <v>1</v>
      </c>
      <c r="K23">
        <f t="shared" si="2"/>
        <v>2</v>
      </c>
      <c r="L23" t="e">
        <f t="shared" si="3"/>
        <v>#VALUE!</v>
      </c>
      <c r="M23" t="e">
        <f t="shared" si="4"/>
        <v>#VALUE!</v>
      </c>
      <c r="N23">
        <f t="shared" si="5"/>
        <v>13</v>
      </c>
      <c r="O23" t="e">
        <f t="shared" si="6"/>
        <v>#VALUE!</v>
      </c>
      <c r="P23" t="str">
        <f t="shared" si="7"/>
        <v>Губкин-Горюнович</v>
      </c>
    </row>
    <row r="24" spans="2:16" ht="12.75" hidden="1">
      <c r="B24" t="s">
        <v>109</v>
      </c>
      <c r="C24">
        <v>3</v>
      </c>
      <c r="D24">
        <v>4</v>
      </c>
      <c r="E24">
        <v>0</v>
      </c>
      <c r="F24">
        <v>8</v>
      </c>
      <c r="G24">
        <v>4</v>
      </c>
      <c r="H24">
        <f>COUNTIF($O$21:$O$34,"&gt;"&amp;O24)+COUNTIF($O$21:$O24,"="&amp;O24)</f>
        <v>18</v>
      </c>
      <c r="I24">
        <f t="shared" si="0"/>
        <v>3</v>
      </c>
      <c r="J24">
        <f t="shared" si="1"/>
        <v>4</v>
      </c>
      <c r="K24">
        <f t="shared" si="2"/>
        <v>0</v>
      </c>
      <c r="L24" t="e">
        <f t="shared" si="3"/>
        <v>#VALUE!</v>
      </c>
      <c r="M24" t="e">
        <f t="shared" si="4"/>
        <v>#VALUE!</v>
      </c>
      <c r="N24">
        <f t="shared" si="5"/>
        <v>13</v>
      </c>
      <c r="O24" t="e">
        <f t="shared" si="6"/>
        <v>#VALUE!</v>
      </c>
      <c r="P24" t="str">
        <f t="shared" si="7"/>
        <v>Терек-Veteran</v>
      </c>
    </row>
    <row r="25" spans="2:16" ht="12.75" hidden="1">
      <c r="B25" t="s">
        <v>116</v>
      </c>
      <c r="C25">
        <v>3</v>
      </c>
      <c r="D25">
        <v>2</v>
      </c>
      <c r="E25">
        <v>2</v>
      </c>
      <c r="F25">
        <v>9</v>
      </c>
      <c r="G25">
        <v>7</v>
      </c>
      <c r="H25">
        <f>COUNTIF($O$21:$O$34,"&gt;"&amp;O25)+COUNTIF($O$21:$O25,"="&amp;O25)</f>
        <v>19</v>
      </c>
      <c r="I25">
        <f t="shared" si="0"/>
        <v>3</v>
      </c>
      <c r="J25">
        <f t="shared" si="1"/>
        <v>2</v>
      </c>
      <c r="K25">
        <f t="shared" si="2"/>
        <v>2</v>
      </c>
      <c r="L25" t="e">
        <f t="shared" si="3"/>
        <v>#VALUE!</v>
      </c>
      <c r="M25" t="e">
        <f t="shared" si="4"/>
        <v>#VALUE!</v>
      </c>
      <c r="N25">
        <f t="shared" si="5"/>
        <v>11</v>
      </c>
      <c r="O25" t="e">
        <f t="shared" si="6"/>
        <v>#VALUE!</v>
      </c>
      <c r="P25" t="str">
        <f t="shared" si="7"/>
        <v>Алания-demik-78</v>
      </c>
    </row>
    <row r="26" spans="2:16" ht="12.75" hidden="1">
      <c r="B26" t="s">
        <v>111</v>
      </c>
      <c r="C26">
        <v>3</v>
      </c>
      <c r="D26">
        <v>2</v>
      </c>
      <c r="E26">
        <v>2</v>
      </c>
      <c r="F26">
        <v>7</v>
      </c>
      <c r="G26">
        <v>8</v>
      </c>
      <c r="H26">
        <f>COUNTIF($O$21:$O$34,"&gt;"&amp;O26)+COUNTIF($O$21:$O26,"="&amp;O26)</f>
        <v>20</v>
      </c>
      <c r="I26">
        <f t="shared" si="0"/>
        <v>3</v>
      </c>
      <c r="J26">
        <f t="shared" si="1"/>
        <v>2</v>
      </c>
      <c r="K26">
        <f t="shared" si="2"/>
        <v>2</v>
      </c>
      <c r="L26" t="e">
        <f t="shared" si="3"/>
        <v>#VALUE!</v>
      </c>
      <c r="M26" t="e">
        <f t="shared" si="4"/>
        <v>#VALUE!</v>
      </c>
      <c r="N26">
        <f t="shared" si="5"/>
        <v>11</v>
      </c>
      <c r="O26" t="e">
        <f t="shared" si="6"/>
        <v>#VALUE!</v>
      </c>
      <c r="P26" t="str">
        <f t="shared" si="7"/>
        <v>Сибирь-chistjak</v>
      </c>
    </row>
    <row r="27" spans="2:16" ht="12.75" hidden="1">
      <c r="B27" t="s">
        <v>115</v>
      </c>
      <c r="C27">
        <v>3</v>
      </c>
      <c r="D27">
        <v>1</v>
      </c>
      <c r="E27">
        <v>3</v>
      </c>
      <c r="F27">
        <v>6</v>
      </c>
      <c r="G27">
        <v>4</v>
      </c>
      <c r="H27">
        <f>COUNTIF($O$21:$O$34,"&gt;"&amp;O27)+COUNTIF($O$21:$O27,"="&amp;O27)</f>
        <v>21</v>
      </c>
      <c r="I27">
        <f t="shared" si="0"/>
        <v>3</v>
      </c>
      <c r="J27">
        <f t="shared" si="1"/>
        <v>1</v>
      </c>
      <c r="K27">
        <f t="shared" si="2"/>
        <v>3</v>
      </c>
      <c r="L27" t="e">
        <f t="shared" si="3"/>
        <v>#VALUE!</v>
      </c>
      <c r="M27" t="e">
        <f t="shared" si="4"/>
        <v>#VALUE!</v>
      </c>
      <c r="N27">
        <f t="shared" si="5"/>
        <v>10</v>
      </c>
      <c r="O27" t="e">
        <f t="shared" si="6"/>
        <v>#VALUE!</v>
      </c>
      <c r="P27" t="str">
        <f t="shared" si="7"/>
        <v>Торпедо(М)-Sergo</v>
      </c>
    </row>
    <row r="28" spans="2:16" ht="12.75" hidden="1">
      <c r="B28" t="s">
        <v>113</v>
      </c>
      <c r="C28">
        <v>2</v>
      </c>
      <c r="D28">
        <v>2</v>
      </c>
      <c r="E28">
        <v>3</v>
      </c>
      <c r="F28">
        <v>7</v>
      </c>
      <c r="G28">
        <v>4</v>
      </c>
      <c r="H28">
        <f>COUNTIF($O$21:$O$34,"&gt;"&amp;O28)+COUNTIF($O$21:$O28,"="&amp;O28)</f>
        <v>22</v>
      </c>
      <c r="I28">
        <f t="shared" si="0"/>
        <v>2</v>
      </c>
      <c r="J28">
        <f t="shared" si="1"/>
        <v>2</v>
      </c>
      <c r="K28">
        <f t="shared" si="2"/>
        <v>3</v>
      </c>
      <c r="L28" t="e">
        <f t="shared" si="3"/>
        <v>#VALUE!</v>
      </c>
      <c r="M28" t="e">
        <f t="shared" si="4"/>
        <v>#VALUE!</v>
      </c>
      <c r="N28">
        <f t="shared" si="5"/>
        <v>8</v>
      </c>
      <c r="O28" t="e">
        <f t="shared" si="6"/>
        <v>#VALUE!</v>
      </c>
      <c r="P28" t="str">
        <f t="shared" si="7"/>
        <v>Динамо(М)-SERG</v>
      </c>
    </row>
    <row r="29" spans="2:16" ht="12.75" hidden="1">
      <c r="B29" t="s">
        <v>112</v>
      </c>
      <c r="C29">
        <v>2</v>
      </c>
      <c r="D29">
        <v>2</v>
      </c>
      <c r="E29">
        <v>3</v>
      </c>
      <c r="F29">
        <v>4</v>
      </c>
      <c r="G29">
        <v>4</v>
      </c>
      <c r="H29">
        <f>COUNTIF($O$21:$O$34,"&gt;"&amp;O29)+COUNTIF($O$21:$O29,"="&amp;O29)</f>
        <v>23</v>
      </c>
      <c r="I29">
        <f t="shared" si="0"/>
        <v>2</v>
      </c>
      <c r="J29">
        <f t="shared" si="1"/>
        <v>2</v>
      </c>
      <c r="K29">
        <f t="shared" si="2"/>
        <v>3</v>
      </c>
      <c r="L29" t="e">
        <f t="shared" si="3"/>
        <v>#VALUE!</v>
      </c>
      <c r="M29" t="e">
        <f t="shared" si="4"/>
        <v>#VALUE!</v>
      </c>
      <c r="N29">
        <f t="shared" si="5"/>
        <v>8</v>
      </c>
      <c r="O29" t="e">
        <f t="shared" si="6"/>
        <v>#VALUE!</v>
      </c>
      <c r="P29" t="str">
        <f t="shared" si="7"/>
        <v>Сатурн-Батькович</v>
      </c>
    </row>
    <row r="30" spans="2:16" ht="12.75" hidden="1">
      <c r="B30" t="s">
        <v>108</v>
      </c>
      <c r="C30">
        <v>2</v>
      </c>
      <c r="D30">
        <v>2</v>
      </c>
      <c r="E30">
        <v>3</v>
      </c>
      <c r="F30">
        <v>5</v>
      </c>
      <c r="G30">
        <v>9</v>
      </c>
      <c r="H30">
        <f>COUNTIF($O$21:$O$34,"&gt;"&amp;O30)+COUNTIF($O$21:$O30,"="&amp;O30)</f>
        <v>24</v>
      </c>
      <c r="I30">
        <f t="shared" si="0"/>
        <v>2</v>
      </c>
      <c r="J30">
        <f t="shared" si="1"/>
        <v>2</v>
      </c>
      <c r="K30">
        <f t="shared" si="2"/>
        <v>3</v>
      </c>
      <c r="L30" t="e">
        <f t="shared" si="3"/>
        <v>#VALUE!</v>
      </c>
      <c r="M30" t="e">
        <f t="shared" si="4"/>
        <v>#VALUE!</v>
      </c>
      <c r="N30">
        <f t="shared" si="5"/>
        <v>8</v>
      </c>
      <c r="O30" t="e">
        <f t="shared" si="6"/>
        <v>#VALUE!</v>
      </c>
      <c r="P30" t="str">
        <f t="shared" si="7"/>
        <v>Енисей-aks</v>
      </c>
    </row>
    <row r="31" spans="2:16" ht="12.75" hidden="1">
      <c r="B31" t="s">
        <v>118</v>
      </c>
      <c r="C31">
        <v>2</v>
      </c>
      <c r="D31">
        <v>1</v>
      </c>
      <c r="E31">
        <v>4</v>
      </c>
      <c r="F31">
        <v>6</v>
      </c>
      <c r="G31">
        <v>8</v>
      </c>
      <c r="H31">
        <f>COUNTIF($O$21:$O$34,"&gt;"&amp;O31)+COUNTIF($O$21:$O31,"="&amp;O31)</f>
        <v>25</v>
      </c>
      <c r="I31">
        <f t="shared" si="0"/>
        <v>2</v>
      </c>
      <c r="J31">
        <f t="shared" si="1"/>
        <v>1</v>
      </c>
      <c r="K31">
        <f t="shared" si="2"/>
        <v>4</v>
      </c>
      <c r="L31" t="e">
        <f t="shared" si="3"/>
        <v>#VALUE!</v>
      </c>
      <c r="M31" t="e">
        <f t="shared" si="4"/>
        <v>#VALUE!</v>
      </c>
      <c r="N31">
        <f t="shared" si="5"/>
        <v>7</v>
      </c>
      <c r="O31" t="e">
        <f t="shared" si="6"/>
        <v>#VALUE!</v>
      </c>
      <c r="P31" t="str">
        <f t="shared" si="7"/>
        <v>Металлург(Оскол)-ehduard-shevcov</v>
      </c>
    </row>
    <row r="32" spans="2:16" ht="12.75" hidden="1">
      <c r="B32" t="s">
        <v>114</v>
      </c>
      <c r="C32">
        <v>1</v>
      </c>
      <c r="D32">
        <v>4</v>
      </c>
      <c r="E32">
        <v>2</v>
      </c>
      <c r="F32">
        <v>2</v>
      </c>
      <c r="G32">
        <v>6</v>
      </c>
      <c r="H32">
        <f>COUNTIF($O$21:$O$34,"&gt;"&amp;O32)+COUNTIF($O$21:$O32,"="&amp;O32)</f>
        <v>26</v>
      </c>
      <c r="I32">
        <f t="shared" si="0"/>
        <v>1</v>
      </c>
      <c r="J32">
        <f t="shared" si="1"/>
        <v>4</v>
      </c>
      <c r="K32">
        <f t="shared" si="2"/>
        <v>2</v>
      </c>
      <c r="L32" t="e">
        <f t="shared" si="3"/>
        <v>#VALUE!</v>
      </c>
      <c r="M32" t="e">
        <f t="shared" si="4"/>
        <v>#VALUE!</v>
      </c>
      <c r="N32">
        <f t="shared" si="5"/>
        <v>7</v>
      </c>
      <c r="O32" t="e">
        <f t="shared" si="6"/>
        <v>#VALUE!</v>
      </c>
      <c r="P32" t="str">
        <f t="shared" si="7"/>
        <v>ЦСКА(М)-NecID</v>
      </c>
    </row>
    <row r="33" spans="2:16" ht="12.75" hidden="1">
      <c r="B33" t="s">
        <v>110</v>
      </c>
      <c r="C33">
        <v>1</v>
      </c>
      <c r="D33">
        <v>1</v>
      </c>
      <c r="E33">
        <v>5</v>
      </c>
      <c r="F33">
        <v>7</v>
      </c>
      <c r="G33">
        <v>13</v>
      </c>
      <c r="H33">
        <f>COUNTIF($O$21:$O$34,"&gt;"&amp;O33)+COUNTIF($O$21:$O33,"="&amp;O33)</f>
        <v>27</v>
      </c>
      <c r="I33">
        <f t="shared" si="0"/>
        <v>1</v>
      </c>
      <c r="J33">
        <f t="shared" si="1"/>
        <v>1</v>
      </c>
      <c r="K33">
        <f t="shared" si="2"/>
        <v>5</v>
      </c>
      <c r="L33" t="e">
        <f t="shared" si="3"/>
        <v>#VALUE!</v>
      </c>
      <c r="M33" t="e">
        <f t="shared" si="4"/>
        <v>#VALUE!</v>
      </c>
      <c r="N33">
        <f t="shared" si="5"/>
        <v>4</v>
      </c>
      <c r="O33" t="e">
        <f t="shared" si="6"/>
        <v>#VALUE!</v>
      </c>
      <c r="P33" t="str">
        <f t="shared" si="7"/>
        <v>Север-Реклин</v>
      </c>
    </row>
    <row r="34" spans="2:16" ht="12.75" hidden="1">
      <c r="B34" t="s">
        <v>119</v>
      </c>
      <c r="C34">
        <v>1</v>
      </c>
      <c r="D34">
        <v>1</v>
      </c>
      <c r="E34">
        <v>5</v>
      </c>
      <c r="F34">
        <v>1</v>
      </c>
      <c r="G34">
        <v>12</v>
      </c>
      <c r="H34">
        <f>COUNTIF($O$21:$O$34,"&gt;"&amp;O34)+COUNTIF($O$21:$O34,"="&amp;O34)</f>
        <v>28</v>
      </c>
      <c r="I34">
        <f t="shared" si="0"/>
        <v>1</v>
      </c>
      <c r="J34">
        <f t="shared" si="1"/>
        <v>1</v>
      </c>
      <c r="K34">
        <f t="shared" si="2"/>
        <v>5</v>
      </c>
      <c r="L34" t="e">
        <f t="shared" si="3"/>
        <v>#VALUE!</v>
      </c>
      <c r="M34" t="e">
        <f t="shared" si="4"/>
        <v>#VALUE!</v>
      </c>
      <c r="N34">
        <f t="shared" si="5"/>
        <v>4</v>
      </c>
      <c r="O34" t="e">
        <f t="shared" si="6"/>
        <v>#VALUE!</v>
      </c>
      <c r="P34" t="str">
        <f t="shared" si="7"/>
        <v>Жемчужина-igor0971</v>
      </c>
    </row>
    <row r="35" ht="12.75" hidden="1"/>
    <row r="36" ht="12.75" hidden="1"/>
    <row r="37" ht="12.75" hidden="1"/>
    <row r="38" ht="13.5" hidden="1" thickBot="1"/>
    <row r="39" spans="1:10" ht="13.5" thickBot="1">
      <c r="A39" s="46" t="s">
        <v>85</v>
      </c>
      <c r="B39" s="47" t="s">
        <v>86</v>
      </c>
      <c r="C39" s="48" t="s">
        <v>87</v>
      </c>
      <c r="D39" s="48" t="s">
        <v>88</v>
      </c>
      <c r="E39" s="48" t="s">
        <v>89</v>
      </c>
      <c r="F39" s="92" t="s">
        <v>90</v>
      </c>
      <c r="G39" s="93"/>
      <c r="H39" s="94"/>
      <c r="I39" s="48" t="s">
        <v>91</v>
      </c>
      <c r="J39" s="49" t="s">
        <v>92</v>
      </c>
    </row>
    <row r="40" spans="1:10" ht="12.75">
      <c r="A40" s="50">
        <v>1</v>
      </c>
      <c r="B40" s="51" t="e">
        <f>VLOOKUP($A40,$H$21:$P$36,9,0)</f>
        <v>#N/A</v>
      </c>
      <c r="C40" s="52" t="e">
        <f>VLOOKUP($A40,$H$21:$P$36,2,0)</f>
        <v>#N/A</v>
      </c>
      <c r="D40" s="52" t="e">
        <f>VLOOKUP($A40,$H$21:$P$36,3,0)</f>
        <v>#N/A</v>
      </c>
      <c r="E40" s="52" t="e">
        <f>VLOOKUP($A40,$H$21:$P$36,4,0)</f>
        <v>#N/A</v>
      </c>
      <c r="F40" s="53" t="e">
        <f>VLOOKUP($A40,$H$21:$P$36,5,0)</f>
        <v>#N/A</v>
      </c>
      <c r="G40" s="54" t="s">
        <v>4</v>
      </c>
      <c r="H40" s="55" t="e">
        <f>VLOOKUP($A40,$H$21:$P$36,6,0)</f>
        <v>#N/A</v>
      </c>
      <c r="I40" s="52" t="e">
        <f>F40-H40</f>
        <v>#N/A</v>
      </c>
      <c r="J40" s="56" t="e">
        <f>VLOOKUP($A40,$H$21:$P$36,7,0)</f>
        <v>#N/A</v>
      </c>
    </row>
    <row r="41" spans="1:10" ht="12.75">
      <c r="A41" s="57">
        <v>2</v>
      </c>
      <c r="B41" s="58" t="e">
        <f aca="true" t="shared" si="8" ref="B41:B53">VLOOKUP($A41,$H$21:$P$36,9,0)</f>
        <v>#N/A</v>
      </c>
      <c r="C41" s="59" t="e">
        <f aca="true" t="shared" si="9" ref="C41:C53">VLOOKUP($A41,$H$21:$P$36,2,0)</f>
        <v>#N/A</v>
      </c>
      <c r="D41" s="59" t="e">
        <f aca="true" t="shared" si="10" ref="D41:D53">VLOOKUP($A41,$H$21:$P$36,3,0)</f>
        <v>#N/A</v>
      </c>
      <c r="E41" s="59" t="e">
        <f aca="true" t="shared" si="11" ref="E41:E53">VLOOKUP($A41,$H$21:$P$36,4,0)</f>
        <v>#N/A</v>
      </c>
      <c r="F41" s="60" t="e">
        <f aca="true" t="shared" si="12" ref="F41:F53">VLOOKUP($A41,$H$21:$P$36,5,0)</f>
        <v>#N/A</v>
      </c>
      <c r="G41" s="61" t="s">
        <v>4</v>
      </c>
      <c r="H41" s="62" t="e">
        <f aca="true" t="shared" si="13" ref="H41:H53">VLOOKUP($A41,$H$21:$P$36,6,0)</f>
        <v>#N/A</v>
      </c>
      <c r="I41" s="59" t="e">
        <f aca="true" t="shared" si="14" ref="I41:I53">F41-H41</f>
        <v>#N/A</v>
      </c>
      <c r="J41" s="63" t="e">
        <f aca="true" t="shared" si="15" ref="J41:J53">VLOOKUP($A41,$H$21:$P$36,7,0)</f>
        <v>#N/A</v>
      </c>
    </row>
    <row r="42" spans="1:10" ht="12.75">
      <c r="A42" s="57">
        <v>3</v>
      </c>
      <c r="B42" s="58" t="e">
        <f t="shared" si="8"/>
        <v>#N/A</v>
      </c>
      <c r="C42" s="59" t="e">
        <f t="shared" si="9"/>
        <v>#N/A</v>
      </c>
      <c r="D42" s="59" t="e">
        <f t="shared" si="10"/>
        <v>#N/A</v>
      </c>
      <c r="E42" s="59" t="e">
        <f t="shared" si="11"/>
        <v>#N/A</v>
      </c>
      <c r="F42" s="60" t="e">
        <f t="shared" si="12"/>
        <v>#N/A</v>
      </c>
      <c r="G42" s="61" t="s">
        <v>4</v>
      </c>
      <c r="H42" s="62" t="e">
        <f t="shared" si="13"/>
        <v>#N/A</v>
      </c>
      <c r="I42" s="59" t="e">
        <f t="shared" si="14"/>
        <v>#N/A</v>
      </c>
      <c r="J42" s="63" t="e">
        <f t="shared" si="15"/>
        <v>#N/A</v>
      </c>
    </row>
    <row r="43" spans="1:10" ht="12.75">
      <c r="A43" s="64">
        <v>4</v>
      </c>
      <c r="B43" s="65" t="e">
        <f t="shared" si="8"/>
        <v>#N/A</v>
      </c>
      <c r="C43" s="66" t="e">
        <f t="shared" si="9"/>
        <v>#N/A</v>
      </c>
      <c r="D43" s="66" t="e">
        <f t="shared" si="10"/>
        <v>#N/A</v>
      </c>
      <c r="E43" s="66" t="e">
        <f t="shared" si="11"/>
        <v>#N/A</v>
      </c>
      <c r="F43" s="67" t="e">
        <f t="shared" si="12"/>
        <v>#N/A</v>
      </c>
      <c r="G43" s="68" t="s">
        <v>4</v>
      </c>
      <c r="H43" s="69" t="e">
        <f t="shared" si="13"/>
        <v>#N/A</v>
      </c>
      <c r="I43" s="66" t="e">
        <f t="shared" si="14"/>
        <v>#N/A</v>
      </c>
      <c r="J43" s="70" t="e">
        <f t="shared" si="15"/>
        <v>#N/A</v>
      </c>
    </row>
    <row r="44" spans="1:10" ht="12.75">
      <c r="A44" s="64">
        <v>5</v>
      </c>
      <c r="B44" s="65" t="e">
        <f t="shared" si="8"/>
        <v>#N/A</v>
      </c>
      <c r="C44" s="66" t="e">
        <f t="shared" si="9"/>
        <v>#N/A</v>
      </c>
      <c r="D44" s="66" t="e">
        <f t="shared" si="10"/>
        <v>#N/A</v>
      </c>
      <c r="E44" s="66" t="e">
        <f t="shared" si="11"/>
        <v>#N/A</v>
      </c>
      <c r="F44" s="67" t="e">
        <f t="shared" si="12"/>
        <v>#N/A</v>
      </c>
      <c r="G44" s="68" t="s">
        <v>4</v>
      </c>
      <c r="H44" s="69" t="e">
        <f t="shared" si="13"/>
        <v>#N/A</v>
      </c>
      <c r="I44" s="66" t="e">
        <f t="shared" si="14"/>
        <v>#N/A</v>
      </c>
      <c r="J44" s="70" t="e">
        <f t="shared" si="15"/>
        <v>#N/A</v>
      </c>
    </row>
    <row r="45" spans="1:10" ht="12.75">
      <c r="A45" s="64">
        <v>6</v>
      </c>
      <c r="B45" s="65" t="e">
        <f t="shared" si="8"/>
        <v>#N/A</v>
      </c>
      <c r="C45" s="66" t="e">
        <f t="shared" si="9"/>
        <v>#N/A</v>
      </c>
      <c r="D45" s="66" t="e">
        <f t="shared" si="10"/>
        <v>#N/A</v>
      </c>
      <c r="E45" s="66" t="e">
        <f t="shared" si="11"/>
        <v>#N/A</v>
      </c>
      <c r="F45" s="67" t="e">
        <f t="shared" si="12"/>
        <v>#N/A</v>
      </c>
      <c r="G45" s="68" t="s">
        <v>4</v>
      </c>
      <c r="H45" s="69" t="e">
        <f t="shared" si="13"/>
        <v>#N/A</v>
      </c>
      <c r="I45" s="66" t="e">
        <f t="shared" si="14"/>
        <v>#N/A</v>
      </c>
      <c r="J45" s="70" t="e">
        <f t="shared" si="15"/>
        <v>#N/A</v>
      </c>
    </row>
    <row r="46" spans="1:10" ht="12.75">
      <c r="A46" s="64">
        <v>7</v>
      </c>
      <c r="B46" s="65" t="e">
        <f t="shared" si="8"/>
        <v>#N/A</v>
      </c>
      <c r="C46" s="66" t="e">
        <f t="shared" si="9"/>
        <v>#N/A</v>
      </c>
      <c r="D46" s="66" t="e">
        <f t="shared" si="10"/>
        <v>#N/A</v>
      </c>
      <c r="E46" s="66" t="e">
        <f t="shared" si="11"/>
        <v>#N/A</v>
      </c>
      <c r="F46" s="67" t="e">
        <f t="shared" si="12"/>
        <v>#N/A</v>
      </c>
      <c r="G46" s="68" t="s">
        <v>4</v>
      </c>
      <c r="H46" s="69" t="e">
        <f t="shared" si="13"/>
        <v>#N/A</v>
      </c>
      <c r="I46" s="66" t="e">
        <f t="shared" si="14"/>
        <v>#N/A</v>
      </c>
      <c r="J46" s="70" t="e">
        <f t="shared" si="15"/>
        <v>#N/A</v>
      </c>
    </row>
    <row r="47" spans="1:10" ht="12.75">
      <c r="A47" s="64">
        <v>8</v>
      </c>
      <c r="B47" s="65" t="e">
        <f t="shared" si="8"/>
        <v>#N/A</v>
      </c>
      <c r="C47" s="66" t="e">
        <f t="shared" si="9"/>
        <v>#N/A</v>
      </c>
      <c r="D47" s="66" t="e">
        <f t="shared" si="10"/>
        <v>#N/A</v>
      </c>
      <c r="E47" s="66" t="e">
        <f t="shared" si="11"/>
        <v>#N/A</v>
      </c>
      <c r="F47" s="67" t="e">
        <f t="shared" si="12"/>
        <v>#N/A</v>
      </c>
      <c r="G47" s="68" t="s">
        <v>4</v>
      </c>
      <c r="H47" s="69" t="e">
        <f t="shared" si="13"/>
        <v>#N/A</v>
      </c>
      <c r="I47" s="66" t="e">
        <f t="shared" si="14"/>
        <v>#N/A</v>
      </c>
      <c r="J47" s="70" t="e">
        <f t="shared" si="15"/>
        <v>#N/A</v>
      </c>
    </row>
    <row r="48" spans="1:10" ht="12.75">
      <c r="A48" s="64">
        <v>9</v>
      </c>
      <c r="B48" s="65" t="e">
        <f t="shared" si="8"/>
        <v>#N/A</v>
      </c>
      <c r="C48" s="66" t="e">
        <f t="shared" si="9"/>
        <v>#N/A</v>
      </c>
      <c r="D48" s="66" t="e">
        <f t="shared" si="10"/>
        <v>#N/A</v>
      </c>
      <c r="E48" s="66" t="e">
        <f t="shared" si="11"/>
        <v>#N/A</v>
      </c>
      <c r="F48" s="67" t="e">
        <f t="shared" si="12"/>
        <v>#N/A</v>
      </c>
      <c r="G48" s="68" t="s">
        <v>4</v>
      </c>
      <c r="H48" s="69" t="e">
        <f t="shared" si="13"/>
        <v>#N/A</v>
      </c>
      <c r="I48" s="66" t="e">
        <f t="shared" si="14"/>
        <v>#N/A</v>
      </c>
      <c r="J48" s="70" t="e">
        <f t="shared" si="15"/>
        <v>#N/A</v>
      </c>
    </row>
    <row r="49" spans="1:10" ht="12.75">
      <c r="A49" s="64">
        <v>10</v>
      </c>
      <c r="B49" s="65" t="e">
        <f t="shared" si="8"/>
        <v>#N/A</v>
      </c>
      <c r="C49" s="66" t="e">
        <f t="shared" si="9"/>
        <v>#N/A</v>
      </c>
      <c r="D49" s="66" t="e">
        <f t="shared" si="10"/>
        <v>#N/A</v>
      </c>
      <c r="E49" s="66" t="e">
        <f t="shared" si="11"/>
        <v>#N/A</v>
      </c>
      <c r="F49" s="67" t="e">
        <f t="shared" si="12"/>
        <v>#N/A</v>
      </c>
      <c r="G49" s="68" t="s">
        <v>4</v>
      </c>
      <c r="H49" s="69" t="e">
        <f t="shared" si="13"/>
        <v>#N/A</v>
      </c>
      <c r="I49" s="66" t="e">
        <f t="shared" si="14"/>
        <v>#N/A</v>
      </c>
      <c r="J49" s="70" t="e">
        <f t="shared" si="15"/>
        <v>#N/A</v>
      </c>
    </row>
    <row r="50" spans="1:10" ht="12.75">
      <c r="A50" s="64">
        <v>11</v>
      </c>
      <c r="B50" s="65" t="e">
        <f t="shared" si="8"/>
        <v>#N/A</v>
      </c>
      <c r="C50" s="66" t="e">
        <f t="shared" si="9"/>
        <v>#N/A</v>
      </c>
      <c r="D50" s="66" t="e">
        <f t="shared" si="10"/>
        <v>#N/A</v>
      </c>
      <c r="E50" s="66" t="e">
        <f t="shared" si="11"/>
        <v>#N/A</v>
      </c>
      <c r="F50" s="67" t="e">
        <f t="shared" si="12"/>
        <v>#N/A</v>
      </c>
      <c r="G50" s="68" t="s">
        <v>4</v>
      </c>
      <c r="H50" s="69" t="e">
        <f t="shared" si="13"/>
        <v>#N/A</v>
      </c>
      <c r="I50" s="66" t="e">
        <f t="shared" si="14"/>
        <v>#N/A</v>
      </c>
      <c r="J50" s="70" t="e">
        <f t="shared" si="15"/>
        <v>#N/A</v>
      </c>
    </row>
    <row r="51" spans="1:10" ht="12.75">
      <c r="A51" s="64">
        <v>12</v>
      </c>
      <c r="B51" s="65" t="e">
        <f t="shared" si="8"/>
        <v>#N/A</v>
      </c>
      <c r="C51" s="66" t="e">
        <f t="shared" si="9"/>
        <v>#N/A</v>
      </c>
      <c r="D51" s="66" t="e">
        <f t="shared" si="10"/>
        <v>#N/A</v>
      </c>
      <c r="E51" s="66" t="e">
        <f t="shared" si="11"/>
        <v>#N/A</v>
      </c>
      <c r="F51" s="67" t="e">
        <f t="shared" si="12"/>
        <v>#N/A</v>
      </c>
      <c r="G51" s="68" t="s">
        <v>4</v>
      </c>
      <c r="H51" s="69" t="e">
        <f t="shared" si="13"/>
        <v>#N/A</v>
      </c>
      <c r="I51" s="66" t="e">
        <f t="shared" si="14"/>
        <v>#N/A</v>
      </c>
      <c r="J51" s="70" t="e">
        <f t="shared" si="15"/>
        <v>#N/A</v>
      </c>
    </row>
    <row r="52" spans="1:10" ht="12.75">
      <c r="A52" s="64">
        <v>13</v>
      </c>
      <c r="B52" s="65" t="e">
        <f t="shared" si="8"/>
        <v>#N/A</v>
      </c>
      <c r="C52" s="66" t="e">
        <f t="shared" si="9"/>
        <v>#N/A</v>
      </c>
      <c r="D52" s="66" t="e">
        <f t="shared" si="10"/>
        <v>#N/A</v>
      </c>
      <c r="E52" s="66" t="e">
        <f t="shared" si="11"/>
        <v>#N/A</v>
      </c>
      <c r="F52" s="67" t="e">
        <f t="shared" si="12"/>
        <v>#N/A</v>
      </c>
      <c r="G52" s="68" t="s">
        <v>4</v>
      </c>
      <c r="H52" s="69" t="e">
        <f t="shared" si="13"/>
        <v>#N/A</v>
      </c>
      <c r="I52" s="66" t="e">
        <f t="shared" si="14"/>
        <v>#N/A</v>
      </c>
      <c r="J52" s="70" t="e">
        <f t="shared" si="15"/>
        <v>#N/A</v>
      </c>
    </row>
    <row r="53" spans="1:10" ht="12.75">
      <c r="A53" s="64">
        <v>14</v>
      </c>
      <c r="B53" s="65" t="e">
        <f t="shared" si="8"/>
        <v>#N/A</v>
      </c>
      <c r="C53" s="66" t="e">
        <f t="shared" si="9"/>
        <v>#N/A</v>
      </c>
      <c r="D53" s="66" t="e">
        <f t="shared" si="10"/>
        <v>#N/A</v>
      </c>
      <c r="E53" s="66" t="e">
        <f t="shared" si="11"/>
        <v>#N/A</v>
      </c>
      <c r="F53" s="67" t="e">
        <f t="shared" si="12"/>
        <v>#N/A</v>
      </c>
      <c r="G53" s="68" t="s">
        <v>4</v>
      </c>
      <c r="H53" s="69" t="e">
        <f t="shared" si="13"/>
        <v>#N/A</v>
      </c>
      <c r="I53" s="66" t="e">
        <f t="shared" si="14"/>
        <v>#N/A</v>
      </c>
      <c r="J53" s="70" t="e">
        <f t="shared" si="15"/>
        <v>#N/A</v>
      </c>
    </row>
    <row r="54" spans="1:10" ht="12.75">
      <c r="A54" s="64"/>
      <c r="B54" s="65"/>
      <c r="C54" s="66"/>
      <c r="D54" s="66"/>
      <c r="E54" s="66"/>
      <c r="F54" s="67"/>
      <c r="G54" s="68"/>
      <c r="H54" s="69"/>
      <c r="I54" s="66"/>
      <c r="J54" s="70"/>
    </row>
    <row r="55" spans="1:10" ht="13.5" thickBot="1">
      <c r="A55" s="71"/>
      <c r="B55" s="72"/>
      <c r="C55" s="73"/>
      <c r="D55" s="73"/>
      <c r="E55" s="73"/>
      <c r="F55" s="74"/>
      <c r="G55" s="75"/>
      <c r="H55" s="76"/>
      <c r="I55" s="73"/>
      <c r="J55" s="77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B1:O42"/>
  <sheetViews>
    <sheetView zoomScalePageLayoutView="0" workbookViewId="0" topLeftCell="A1">
      <selection activeCell="E8" sqref="E8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80" t="s">
        <v>162</v>
      </c>
      <c r="D3" s="15" t="s">
        <v>107</v>
      </c>
      <c r="E3" s="27" t="s">
        <v>182</v>
      </c>
    </row>
    <row r="4" spans="2:5" ht="13.5" thickBot="1">
      <c r="B4" t="s">
        <v>163</v>
      </c>
      <c r="D4" s="15" t="s">
        <v>113</v>
      </c>
      <c r="E4" s="27" t="s">
        <v>183</v>
      </c>
    </row>
    <row r="5" spans="2:5" ht="14.25" thickBot="1">
      <c r="B5" t="s">
        <v>164</v>
      </c>
      <c r="D5" s="15" t="s">
        <v>115</v>
      </c>
      <c r="E5" s="27" t="s">
        <v>176</v>
      </c>
    </row>
    <row r="6" spans="2:5" ht="14.25" thickBot="1">
      <c r="B6" t="s">
        <v>165</v>
      </c>
      <c r="D6" s="15" t="s">
        <v>111</v>
      </c>
      <c r="E6" s="27" t="s">
        <v>184</v>
      </c>
    </row>
    <row r="7" spans="2:5" ht="14.25" thickBot="1">
      <c r="B7" t="s">
        <v>166</v>
      </c>
      <c r="D7" s="15" t="s">
        <v>116</v>
      </c>
      <c r="E7" s="27" t="s">
        <v>185</v>
      </c>
    </row>
    <row r="8" spans="2:5" ht="14.25" thickBot="1">
      <c r="B8" s="80" t="s">
        <v>167</v>
      </c>
      <c r="D8" s="15" t="s">
        <v>109</v>
      </c>
      <c r="E8" s="27" t="s">
        <v>179</v>
      </c>
    </row>
    <row r="9" spans="2:5" ht="14.25" thickBot="1">
      <c r="B9" s="80" t="s">
        <v>168</v>
      </c>
      <c r="D9" s="15" t="s">
        <v>117</v>
      </c>
      <c r="E9" s="27" t="s">
        <v>186</v>
      </c>
    </row>
    <row r="10" spans="2:5" ht="14.25" thickBot="1">
      <c r="B10" s="80" t="s">
        <v>169</v>
      </c>
      <c r="D10" s="15" t="s">
        <v>108</v>
      </c>
      <c r="E10" s="27" t="s">
        <v>173</v>
      </c>
    </row>
    <row r="11" spans="2:5" ht="14.25" thickBot="1">
      <c r="B11"/>
      <c r="D11" s="15" t="s">
        <v>106</v>
      </c>
      <c r="E11" s="27" t="s">
        <v>187</v>
      </c>
    </row>
    <row r="12" spans="2:5" ht="14.25" thickBot="1">
      <c r="B12"/>
      <c r="D12" s="15" t="s">
        <v>110</v>
      </c>
      <c r="E12" s="27" t="s">
        <v>188</v>
      </c>
    </row>
    <row r="13" spans="2:5" ht="14.25" thickBot="1">
      <c r="B13" s="7"/>
      <c r="D13" s="15" t="s">
        <v>118</v>
      </c>
      <c r="E13" s="27" t="s">
        <v>189</v>
      </c>
    </row>
    <row r="14" spans="4:5" ht="14.25" thickBot="1">
      <c r="D14" s="15" t="s">
        <v>112</v>
      </c>
      <c r="E14" s="27" t="s">
        <v>190</v>
      </c>
    </row>
    <row r="15" spans="4:5" ht="14.25" thickBot="1">
      <c r="D15" s="15" t="s">
        <v>119</v>
      </c>
      <c r="E15" s="27" t="s">
        <v>191</v>
      </c>
    </row>
    <row r="16" spans="2:5" ht="14.25" thickBot="1">
      <c r="B16" s="15"/>
      <c r="D16" s="15" t="s">
        <v>114</v>
      </c>
      <c r="E16" s="27" t="s">
        <v>176</v>
      </c>
    </row>
    <row r="17" spans="2:5" ht="12.75">
      <c r="B17" s="15"/>
      <c r="D17" s="15"/>
      <c r="E17" s="13"/>
    </row>
    <row r="18" spans="2:5" ht="14.25" thickBot="1">
      <c r="B18" s="15"/>
      <c r="D18" s="15"/>
      <c r="E18" s="81"/>
    </row>
    <row r="19" spans="2:6" ht="13.5">
      <c r="B19" s="15"/>
      <c r="C19" s="8"/>
      <c r="D19" s="15"/>
      <c r="E19" s="82"/>
      <c r="F19" s="8"/>
    </row>
    <row r="20" spans="2:6" ht="14.25" thickBot="1">
      <c r="B20" s="15"/>
      <c r="C20" s="8"/>
      <c r="D20" s="15"/>
      <c r="E20" s="83"/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B1:O42"/>
  <sheetViews>
    <sheetView zoomScalePageLayoutView="0" workbookViewId="0" topLeftCell="A4">
      <selection activeCell="K11" sqref="K11:K12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9" t="s">
        <v>121</v>
      </c>
      <c r="D3" s="15" t="s">
        <v>11</v>
      </c>
      <c r="E3" s="27" t="s">
        <v>192</v>
      </c>
    </row>
    <row r="4" spans="2:5" ht="13.5" thickBot="1">
      <c r="B4" s="79" t="s">
        <v>122</v>
      </c>
      <c r="D4" s="15" t="s">
        <v>15</v>
      </c>
      <c r="E4" s="27" t="s">
        <v>193</v>
      </c>
    </row>
    <row r="5" spans="2:5" ht="14.25" thickBot="1">
      <c r="B5" s="79" t="s">
        <v>123</v>
      </c>
      <c r="D5" s="15" t="s">
        <v>16</v>
      </c>
      <c r="E5" s="27" t="s">
        <v>194</v>
      </c>
    </row>
    <row r="6" spans="2:5" ht="14.25" thickBot="1">
      <c r="B6" s="79" t="s">
        <v>124</v>
      </c>
      <c r="D6" s="15" t="s">
        <v>18</v>
      </c>
      <c r="E6" s="27" t="s">
        <v>195</v>
      </c>
    </row>
    <row r="7" spans="2:5" ht="14.25" thickBot="1">
      <c r="B7" s="79" t="s">
        <v>125</v>
      </c>
      <c r="D7" s="15" t="s">
        <v>12</v>
      </c>
      <c r="E7" s="27" t="s">
        <v>196</v>
      </c>
    </row>
    <row r="8" spans="2:5" ht="14.25" thickBot="1">
      <c r="B8" s="79" t="s">
        <v>126</v>
      </c>
      <c r="D8" s="15" t="s">
        <v>5</v>
      </c>
      <c r="E8" s="27" t="s">
        <v>197</v>
      </c>
    </row>
    <row r="9" spans="2:5" ht="14.25" thickBot="1">
      <c r="B9" s="79" t="s">
        <v>127</v>
      </c>
      <c r="D9" s="15" t="s">
        <v>21</v>
      </c>
      <c r="E9" s="27" t="s">
        <v>198</v>
      </c>
    </row>
    <row r="10" spans="2:5" ht="14.25" thickBot="1">
      <c r="B10" s="79" t="s">
        <v>128</v>
      </c>
      <c r="D10" s="15" t="s">
        <v>13</v>
      </c>
      <c r="E10" s="27" t="s">
        <v>199</v>
      </c>
    </row>
    <row r="11" spans="2:5" ht="14.25" thickBot="1">
      <c r="B11" s="79" t="s">
        <v>129</v>
      </c>
      <c r="D11" s="15" t="s">
        <v>10</v>
      </c>
      <c r="E11" s="27" t="s">
        <v>200</v>
      </c>
    </row>
    <row r="12" spans="2:5" ht="14.25" thickBot="1">
      <c r="B12" s="79" t="s">
        <v>130</v>
      </c>
      <c r="D12" s="15" t="s">
        <v>7</v>
      </c>
      <c r="E12" s="27" t="s">
        <v>201</v>
      </c>
    </row>
    <row r="13" spans="2:5" ht="14.25" thickBot="1">
      <c r="B13" s="7"/>
      <c r="D13" s="15" t="s">
        <v>23</v>
      </c>
      <c r="E13" s="27" t="s">
        <v>202</v>
      </c>
    </row>
    <row r="14" spans="4:5" ht="14.25" thickBot="1">
      <c r="D14" s="15" t="s">
        <v>14</v>
      </c>
      <c r="E14" s="27" t="s">
        <v>203</v>
      </c>
    </row>
    <row r="15" spans="4:5" ht="14.25" thickBot="1">
      <c r="D15" s="29" t="s">
        <v>8</v>
      </c>
      <c r="E15" s="27" t="s">
        <v>204</v>
      </c>
    </row>
    <row r="16" spans="2:5" ht="14.25" thickBot="1">
      <c r="B16" s="15"/>
      <c r="D16" s="15" t="s">
        <v>24</v>
      </c>
      <c r="E16" s="27" t="s">
        <v>205</v>
      </c>
    </row>
    <row r="17" spans="2:5" ht="14.25" thickBot="1">
      <c r="B17" s="15"/>
      <c r="D17" s="15" t="s">
        <v>17</v>
      </c>
      <c r="E17" s="27" t="s">
        <v>206</v>
      </c>
    </row>
    <row r="18" spans="2:5" ht="14.25" thickBot="1">
      <c r="B18" s="15"/>
      <c r="D18" s="15" t="s">
        <v>6</v>
      </c>
      <c r="E18" s="27" t="s">
        <v>207</v>
      </c>
    </row>
    <row r="19" spans="2:6" ht="14.25" thickBot="1">
      <c r="B19" s="15"/>
      <c r="C19" s="8"/>
      <c r="D19" s="15" t="s">
        <v>20</v>
      </c>
      <c r="E19" s="27" t="s">
        <v>208</v>
      </c>
      <c r="F19" s="8"/>
    </row>
    <row r="20" spans="2:6" ht="14.25" thickBot="1">
      <c r="B20" s="15"/>
      <c r="C20" s="8"/>
      <c r="D20" s="15" t="s">
        <v>22</v>
      </c>
      <c r="E20" s="27" t="s">
        <v>209</v>
      </c>
      <c r="F20" s="8"/>
    </row>
    <row r="21" spans="2:6" ht="14.25" thickBot="1">
      <c r="B21" s="15"/>
      <c r="C21" s="8"/>
      <c r="D21" s="15" t="s">
        <v>19</v>
      </c>
      <c r="E21" s="27" t="s">
        <v>204</v>
      </c>
      <c r="F21" s="8"/>
    </row>
    <row r="22" spans="2:6" ht="13.5">
      <c r="B22" s="15"/>
      <c r="C22" s="8"/>
      <c r="D22" s="15" t="s">
        <v>9</v>
      </c>
      <c r="E22" s="27" t="s">
        <v>210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29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B1:O42"/>
  <sheetViews>
    <sheetView zoomScalePageLayoutView="0" workbookViewId="0" topLeftCell="A1">
      <selection activeCell="K11" sqref="K11:K12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9" t="s">
        <v>131</v>
      </c>
      <c r="D3" s="15" t="s">
        <v>38</v>
      </c>
      <c r="E3" s="27" t="s">
        <v>211</v>
      </c>
    </row>
    <row r="4" spans="2:5" ht="13.5" thickBot="1">
      <c r="B4" s="79" t="s">
        <v>132</v>
      </c>
      <c r="D4" s="15" t="s">
        <v>39</v>
      </c>
      <c r="E4" s="27" t="s">
        <v>212</v>
      </c>
    </row>
    <row r="5" spans="2:5" ht="14.25" thickBot="1">
      <c r="B5" s="79" t="s">
        <v>133</v>
      </c>
      <c r="D5" s="15" t="s">
        <v>34</v>
      </c>
      <c r="E5" s="27" t="s">
        <v>213</v>
      </c>
    </row>
    <row r="6" spans="2:5" ht="14.25" thickBot="1">
      <c r="B6" s="79" t="s">
        <v>134</v>
      </c>
      <c r="D6" s="15" t="s">
        <v>42</v>
      </c>
      <c r="E6" s="27" t="s">
        <v>214</v>
      </c>
    </row>
    <row r="7" spans="2:5" ht="14.25" thickBot="1">
      <c r="B7" s="79" t="s">
        <v>135</v>
      </c>
      <c r="D7" s="15" t="s">
        <v>44</v>
      </c>
      <c r="E7" s="27" t="s">
        <v>215</v>
      </c>
    </row>
    <row r="8" spans="2:5" ht="14.25" thickBot="1">
      <c r="B8" s="79" t="s">
        <v>136</v>
      </c>
      <c r="D8" s="15" t="s">
        <v>25</v>
      </c>
      <c r="E8" s="27" t="s">
        <v>216</v>
      </c>
    </row>
    <row r="9" spans="2:5" ht="14.25" thickBot="1">
      <c r="B9" s="79" t="s">
        <v>137</v>
      </c>
      <c r="D9" s="15" t="s">
        <v>41</v>
      </c>
      <c r="E9" s="27" t="s">
        <v>217</v>
      </c>
    </row>
    <row r="10" spans="2:5" ht="14.25" thickBot="1">
      <c r="B10" s="79" t="s">
        <v>138</v>
      </c>
      <c r="D10" s="15" t="s">
        <v>29</v>
      </c>
      <c r="E10" s="27" t="s">
        <v>218</v>
      </c>
    </row>
    <row r="11" spans="2:5" ht="14.25" thickBot="1">
      <c r="B11" s="79" t="s">
        <v>139</v>
      </c>
      <c r="D11" s="15" t="s">
        <v>27</v>
      </c>
      <c r="E11" s="27" t="s">
        <v>219</v>
      </c>
    </row>
    <row r="12" spans="2:5" ht="14.25" thickBot="1">
      <c r="B12" s="79" t="s">
        <v>140</v>
      </c>
      <c r="D12" s="15" t="s">
        <v>36</v>
      </c>
      <c r="E12" s="27" t="s">
        <v>220</v>
      </c>
    </row>
    <row r="13" spans="2:5" ht="14.25" thickBot="1">
      <c r="B13" s="7"/>
      <c r="D13" s="15" t="s">
        <v>33</v>
      </c>
      <c r="E13" s="27" t="s">
        <v>221</v>
      </c>
    </row>
    <row r="14" spans="4:5" ht="14.25" thickBot="1">
      <c r="D14" s="15" t="s">
        <v>40</v>
      </c>
      <c r="E14" s="27" t="s">
        <v>222</v>
      </c>
    </row>
    <row r="15" spans="4:5" ht="14.25" thickBot="1">
      <c r="D15" s="15" t="s">
        <v>31</v>
      </c>
      <c r="E15" s="27" t="s">
        <v>223</v>
      </c>
    </row>
    <row r="16" spans="2:5" ht="14.25" thickBot="1">
      <c r="B16" s="15" t="s">
        <v>25</v>
      </c>
      <c r="D16" s="15" t="s">
        <v>35</v>
      </c>
      <c r="E16" s="27" t="s">
        <v>224</v>
      </c>
    </row>
    <row r="17" spans="2:5" ht="14.25" thickBot="1">
      <c r="B17" s="15" t="s">
        <v>26</v>
      </c>
      <c r="D17" s="15" t="s">
        <v>43</v>
      </c>
      <c r="E17" s="27" t="s">
        <v>225</v>
      </c>
    </row>
    <row r="18" spans="2:5" ht="14.25" thickBot="1">
      <c r="B18" s="15" t="s">
        <v>27</v>
      </c>
      <c r="D18" s="15" t="s">
        <v>32</v>
      </c>
      <c r="E18" s="27" t="s">
        <v>226</v>
      </c>
    </row>
    <row r="19" spans="2:6" ht="14.25" thickBot="1">
      <c r="B19" s="15" t="s">
        <v>28</v>
      </c>
      <c r="C19" s="8"/>
      <c r="D19" s="15" t="s">
        <v>30</v>
      </c>
      <c r="E19" s="27" t="s">
        <v>227</v>
      </c>
      <c r="F19" s="8"/>
    </row>
    <row r="20" spans="2:6" ht="14.25" thickBot="1">
      <c r="B20" s="15" t="s">
        <v>29</v>
      </c>
      <c r="C20" s="8"/>
      <c r="D20" s="15" t="s">
        <v>26</v>
      </c>
      <c r="E20" s="27" t="s">
        <v>228</v>
      </c>
      <c r="F20" s="8"/>
    </row>
    <row r="21" spans="2:6" ht="14.25" thickBot="1">
      <c r="B21" s="15" t="s">
        <v>30</v>
      </c>
      <c r="C21" s="8"/>
      <c r="D21" s="15" t="s">
        <v>28</v>
      </c>
      <c r="E21" s="27" t="s">
        <v>229</v>
      </c>
      <c r="F21" s="8"/>
    </row>
    <row r="22" spans="2:6" ht="13.5">
      <c r="B22" s="15" t="s">
        <v>31</v>
      </c>
      <c r="C22" s="8"/>
      <c r="D22" s="15" t="s">
        <v>37</v>
      </c>
      <c r="E22" s="27" t="s">
        <v>230</v>
      </c>
      <c r="F22" s="8"/>
    </row>
    <row r="23" spans="2:6" ht="12.75">
      <c r="B23" s="15" t="s">
        <v>32</v>
      </c>
      <c r="C23" s="8"/>
      <c r="D23" s="8"/>
      <c r="E23" s="12"/>
      <c r="F23" s="8"/>
    </row>
    <row r="24" spans="2:6" ht="12.75">
      <c r="B24" s="15" t="s">
        <v>33</v>
      </c>
      <c r="C24" s="8"/>
      <c r="D24" s="8"/>
      <c r="E24" s="12"/>
      <c r="F24" s="8"/>
    </row>
    <row r="25" spans="2:6" ht="12.75">
      <c r="B25" s="15" t="s">
        <v>34</v>
      </c>
      <c r="C25" s="8"/>
      <c r="D25" s="8"/>
      <c r="E25" s="12"/>
      <c r="F25" s="8"/>
    </row>
    <row r="26" spans="2:7" ht="12.75">
      <c r="B26" s="15" t="s">
        <v>35</v>
      </c>
      <c r="C26" s="8"/>
      <c r="D26" s="8"/>
      <c r="E26" s="12"/>
      <c r="F26" s="8"/>
      <c r="G26" s="8"/>
    </row>
    <row r="27" spans="2:7" ht="12.75">
      <c r="B27" s="15" t="s">
        <v>36</v>
      </c>
      <c r="C27" s="8"/>
      <c r="D27" s="8"/>
      <c r="E27" s="12"/>
      <c r="F27" s="8"/>
      <c r="G27" s="8"/>
    </row>
    <row r="28" spans="2:7" ht="12.75">
      <c r="B28" s="15" t="s">
        <v>37</v>
      </c>
      <c r="C28" s="8"/>
      <c r="D28" s="8"/>
      <c r="E28" s="12"/>
      <c r="F28" s="8"/>
      <c r="G28" s="8"/>
    </row>
    <row r="29" ht="12.75">
      <c r="B29" s="15" t="s">
        <v>38</v>
      </c>
    </row>
    <row r="30" ht="12.75">
      <c r="B30" s="15" t="s">
        <v>39</v>
      </c>
    </row>
    <row r="31" ht="12.75">
      <c r="B31" s="29" t="s">
        <v>40</v>
      </c>
    </row>
    <row r="32" ht="12.75">
      <c r="B32" s="15" t="s">
        <v>41</v>
      </c>
    </row>
    <row r="33" ht="12.75">
      <c r="B33" s="15" t="s">
        <v>42</v>
      </c>
    </row>
    <row r="34" ht="12.75">
      <c r="B34" s="15" t="s">
        <v>43</v>
      </c>
    </row>
    <row r="35" ht="12.75">
      <c r="B35" s="15" t="s">
        <v>44</v>
      </c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B1:O42"/>
  <sheetViews>
    <sheetView zoomScalePageLayoutView="0" workbookViewId="0" topLeftCell="A1">
      <selection activeCell="K11" sqref="K11:K12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9" t="s">
        <v>141</v>
      </c>
      <c r="D3" s="15" t="s">
        <v>48</v>
      </c>
      <c r="E3" s="27" t="s">
        <v>231</v>
      </c>
    </row>
    <row r="4" spans="2:5" ht="13.5" thickBot="1">
      <c r="B4" s="79" t="s">
        <v>142</v>
      </c>
      <c r="D4" s="15" t="s">
        <v>45</v>
      </c>
      <c r="E4" s="27" t="s">
        <v>232</v>
      </c>
    </row>
    <row r="5" spans="2:5" ht="14.25" thickBot="1">
      <c r="B5" s="79" t="s">
        <v>143</v>
      </c>
      <c r="D5" s="15" t="s">
        <v>63</v>
      </c>
      <c r="E5" s="27" t="s">
        <v>233</v>
      </c>
    </row>
    <row r="6" spans="2:5" ht="14.25" thickBot="1">
      <c r="B6" s="79" t="s">
        <v>144</v>
      </c>
      <c r="D6" s="15" t="s">
        <v>51</v>
      </c>
      <c r="E6" s="27" t="s">
        <v>234</v>
      </c>
    </row>
    <row r="7" spans="2:5" ht="14.25" thickBot="1">
      <c r="B7" s="79" t="s">
        <v>145</v>
      </c>
      <c r="D7" s="15" t="s">
        <v>61</v>
      </c>
      <c r="E7" s="27" t="s">
        <v>235</v>
      </c>
    </row>
    <row r="8" spans="2:5" ht="14.25" thickBot="1">
      <c r="B8" s="79" t="s">
        <v>146</v>
      </c>
      <c r="D8" s="15" t="s">
        <v>64</v>
      </c>
      <c r="E8" s="27" t="s">
        <v>236</v>
      </c>
    </row>
    <row r="9" spans="2:5" ht="14.25" thickBot="1">
      <c r="B9" s="79" t="s">
        <v>147</v>
      </c>
      <c r="D9" s="15" t="s">
        <v>47</v>
      </c>
      <c r="E9" s="27" t="s">
        <v>237</v>
      </c>
    </row>
    <row r="10" spans="2:5" ht="14.25" thickBot="1">
      <c r="B10" s="79" t="s">
        <v>148</v>
      </c>
      <c r="D10" s="15" t="s">
        <v>46</v>
      </c>
      <c r="E10" s="27" t="s">
        <v>238</v>
      </c>
    </row>
    <row r="11" spans="2:5" ht="14.25" thickBot="1">
      <c r="B11" s="79" t="s">
        <v>149</v>
      </c>
      <c r="D11" s="15" t="s">
        <v>52</v>
      </c>
      <c r="E11" s="27" t="s">
        <v>239</v>
      </c>
    </row>
    <row r="12" spans="2:5" ht="14.25" thickBot="1">
      <c r="B12" s="79" t="s">
        <v>150</v>
      </c>
      <c r="D12" s="15" t="s">
        <v>60</v>
      </c>
      <c r="E12" s="27" t="s">
        <v>240</v>
      </c>
    </row>
    <row r="13" spans="2:5" ht="14.25" thickBot="1">
      <c r="B13" s="7"/>
      <c r="D13" s="15" t="s">
        <v>58</v>
      </c>
      <c r="E13" s="27" t="s">
        <v>241</v>
      </c>
    </row>
    <row r="14" spans="4:5" ht="14.25" thickBot="1">
      <c r="D14" s="15" t="s">
        <v>56</v>
      </c>
      <c r="E14" s="27" t="s">
        <v>236</v>
      </c>
    </row>
    <row r="15" spans="4:5" ht="14.25" thickBot="1">
      <c r="D15" s="15" t="s">
        <v>59</v>
      </c>
      <c r="E15" s="27" t="s">
        <v>242</v>
      </c>
    </row>
    <row r="16" spans="2:5" ht="14.25" thickBot="1">
      <c r="B16" s="15"/>
      <c r="D16" s="15" t="s">
        <v>62</v>
      </c>
      <c r="E16" s="27" t="s">
        <v>243</v>
      </c>
    </row>
    <row r="17" spans="2:5" ht="14.25" thickBot="1">
      <c r="B17" s="15"/>
      <c r="D17" s="15" t="s">
        <v>57</v>
      </c>
      <c r="E17" s="27" t="s">
        <v>244</v>
      </c>
    </row>
    <row r="18" spans="2:5" ht="14.25" thickBot="1">
      <c r="B18" s="15"/>
      <c r="D18" s="29" t="s">
        <v>53</v>
      </c>
      <c r="E18" s="27" t="s">
        <v>236</v>
      </c>
    </row>
    <row r="19" spans="2:6" ht="14.25" thickBot="1">
      <c r="B19" s="15"/>
      <c r="C19" s="8"/>
      <c r="D19" s="15" t="s">
        <v>54</v>
      </c>
      <c r="E19" s="27" t="s">
        <v>245</v>
      </c>
      <c r="F19" s="8"/>
    </row>
    <row r="20" spans="2:6" ht="14.25" thickBot="1">
      <c r="B20" s="15"/>
      <c r="C20" s="8"/>
      <c r="D20" s="15" t="s">
        <v>49</v>
      </c>
      <c r="E20" s="27" t="s">
        <v>246</v>
      </c>
      <c r="F20" s="8"/>
    </row>
    <row r="21" spans="2:6" ht="14.25" thickBot="1">
      <c r="B21" s="15"/>
      <c r="C21" s="8"/>
      <c r="D21" s="15" t="s">
        <v>50</v>
      </c>
      <c r="E21" s="27" t="s">
        <v>247</v>
      </c>
      <c r="F21" s="8"/>
    </row>
    <row r="22" spans="2:6" ht="13.5">
      <c r="B22" s="15"/>
      <c r="C22" s="8"/>
      <c r="D22" s="15" t="s">
        <v>55</v>
      </c>
      <c r="E22" s="27" t="s">
        <v>248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29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B1:O42"/>
  <sheetViews>
    <sheetView zoomScalePageLayoutView="0" workbookViewId="0" topLeftCell="A1">
      <selection activeCell="K11" sqref="K11:K12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79" t="s">
        <v>151</v>
      </c>
      <c r="D3" s="15" t="s">
        <v>79</v>
      </c>
      <c r="E3" s="27" t="s">
        <v>249</v>
      </c>
    </row>
    <row r="4" spans="2:5" ht="13.5" thickBot="1">
      <c r="B4" s="79" t="s">
        <v>152</v>
      </c>
      <c r="D4" s="15" t="s">
        <v>69</v>
      </c>
      <c r="E4" s="27" t="s">
        <v>250</v>
      </c>
    </row>
    <row r="5" spans="2:5" ht="14.25" thickBot="1">
      <c r="B5" s="79" t="s">
        <v>153</v>
      </c>
      <c r="D5" s="15" t="s">
        <v>67</v>
      </c>
      <c r="E5" s="27" t="s">
        <v>251</v>
      </c>
    </row>
    <row r="6" spans="2:5" ht="14.25" thickBot="1">
      <c r="B6" s="79" t="s">
        <v>154</v>
      </c>
      <c r="D6" s="15" t="s">
        <v>72</v>
      </c>
      <c r="E6" s="27" t="s">
        <v>252</v>
      </c>
    </row>
    <row r="7" spans="2:5" ht="14.25" thickBot="1">
      <c r="B7" s="79" t="s">
        <v>155</v>
      </c>
      <c r="D7" s="15" t="s">
        <v>75</v>
      </c>
      <c r="E7" s="27" t="s">
        <v>249</v>
      </c>
    </row>
    <row r="8" spans="2:5" ht="14.25" thickBot="1">
      <c r="B8" s="79" t="s">
        <v>156</v>
      </c>
      <c r="D8" s="15" t="s">
        <v>77</v>
      </c>
      <c r="E8" s="27" t="s">
        <v>253</v>
      </c>
    </row>
    <row r="9" spans="2:5" ht="14.25" thickBot="1">
      <c r="B9" s="79" t="s">
        <v>157</v>
      </c>
      <c r="D9" s="15" t="s">
        <v>68</v>
      </c>
      <c r="E9" s="27" t="s">
        <v>254</v>
      </c>
    </row>
    <row r="10" spans="2:5" ht="14.25" thickBot="1">
      <c r="B10" s="79" t="s">
        <v>158</v>
      </c>
      <c r="D10" s="15" t="s">
        <v>66</v>
      </c>
      <c r="E10" s="27" t="s">
        <v>255</v>
      </c>
    </row>
    <row r="11" spans="2:5" ht="14.25" thickBot="1">
      <c r="B11" s="79" t="s">
        <v>159</v>
      </c>
      <c r="D11" s="15" t="s">
        <v>70</v>
      </c>
      <c r="E11" s="27" t="s">
        <v>256</v>
      </c>
    </row>
    <row r="12" spans="2:5" ht="14.25" thickBot="1">
      <c r="B12" s="79" t="s">
        <v>160</v>
      </c>
      <c r="D12" s="15" t="s">
        <v>74</v>
      </c>
      <c r="E12" s="27" t="s">
        <v>257</v>
      </c>
    </row>
    <row r="13" spans="2:5" ht="14.25" thickBot="1">
      <c r="B13" s="7"/>
      <c r="D13" s="15" t="s">
        <v>65</v>
      </c>
      <c r="E13" s="27" t="s">
        <v>258</v>
      </c>
    </row>
    <row r="14" spans="4:5" ht="14.25" thickBot="1">
      <c r="D14" s="15" t="s">
        <v>82</v>
      </c>
      <c r="E14" s="27" t="s">
        <v>259</v>
      </c>
    </row>
    <row r="15" spans="4:5" ht="14.25" thickBot="1">
      <c r="D15" s="15" t="s">
        <v>71</v>
      </c>
      <c r="E15" s="27" t="s">
        <v>260</v>
      </c>
    </row>
    <row r="16" spans="2:5" ht="14.25" thickBot="1">
      <c r="B16" s="15"/>
      <c r="D16" s="15" t="s">
        <v>76</v>
      </c>
      <c r="E16" s="27" t="s">
        <v>261</v>
      </c>
    </row>
    <row r="17" spans="2:5" ht="14.25" thickBot="1">
      <c r="B17" s="15"/>
      <c r="D17" s="29" t="s">
        <v>73</v>
      </c>
      <c r="E17" s="27" t="s">
        <v>262</v>
      </c>
    </row>
    <row r="18" spans="2:5" ht="14.25" thickBot="1">
      <c r="B18" s="15"/>
      <c r="D18" s="15" t="s">
        <v>80</v>
      </c>
      <c r="E18" s="27" t="s">
        <v>263</v>
      </c>
    </row>
    <row r="19" spans="2:6" ht="14.25" thickBot="1">
      <c r="B19" s="15"/>
      <c r="C19" s="8"/>
      <c r="D19" s="15" t="s">
        <v>81</v>
      </c>
      <c r="E19" s="27" t="s">
        <v>264</v>
      </c>
      <c r="F19" s="8"/>
    </row>
    <row r="20" spans="2:6" ht="14.25" thickBot="1">
      <c r="B20" s="15"/>
      <c r="C20" s="8"/>
      <c r="D20" s="15" t="s">
        <v>84</v>
      </c>
      <c r="E20" s="27" t="s">
        <v>253</v>
      </c>
      <c r="F20" s="8"/>
    </row>
    <row r="21" spans="2:6" ht="14.25" thickBot="1">
      <c r="B21" s="15"/>
      <c r="C21" s="8"/>
      <c r="D21" s="15" t="s">
        <v>78</v>
      </c>
      <c r="E21" s="27" t="s">
        <v>265</v>
      </c>
      <c r="F21" s="8"/>
    </row>
    <row r="22" spans="2:6" ht="13.5">
      <c r="B22" s="15"/>
      <c r="C22" s="8"/>
      <c r="D22" s="15" t="s">
        <v>83</v>
      </c>
      <c r="E22" s="27" t="s">
        <v>266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29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:IV39"/>
      <selection pane="topRight" activeCell="A1" sqref="A1:IV39"/>
      <selection pane="bottomLeft" activeCell="A1" sqref="A1:IV39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3.62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0" ht="153.75" thickBot="1" thickTop="1">
      <c r="C2" s="84" t="s">
        <v>162</v>
      </c>
      <c r="D2" s="85" t="s">
        <v>163</v>
      </c>
      <c r="E2" s="85" t="s">
        <v>164</v>
      </c>
      <c r="F2" s="85" t="s">
        <v>165</v>
      </c>
      <c r="G2" s="85" t="s">
        <v>166</v>
      </c>
      <c r="H2" s="85" t="s">
        <v>167</v>
      </c>
      <c r="I2" s="85" t="s">
        <v>168</v>
      </c>
      <c r="J2" s="86" t="s">
        <v>169</v>
      </c>
    </row>
    <row r="3" spans="2:11" ht="15" customHeight="1" thickTop="1">
      <c r="B3" s="31" t="s">
        <v>120</v>
      </c>
      <c r="C3" s="17">
        <v>1</v>
      </c>
      <c r="D3" s="23">
        <v>1</v>
      </c>
      <c r="E3" s="23">
        <v>1</v>
      </c>
      <c r="F3" s="23">
        <v>2</v>
      </c>
      <c r="G3" s="19">
        <v>1</v>
      </c>
      <c r="H3" s="19">
        <v>1</v>
      </c>
      <c r="I3" s="19">
        <v>1</v>
      </c>
      <c r="J3" s="26">
        <v>10</v>
      </c>
      <c r="K3" s="87" t="s">
        <v>161</v>
      </c>
    </row>
    <row r="4" spans="2:11" ht="15" customHeight="1" thickBot="1">
      <c r="B4" s="30" t="s">
        <v>101</v>
      </c>
      <c r="C4" s="35">
        <v>1</v>
      </c>
      <c r="D4" s="37">
        <v>10</v>
      </c>
      <c r="E4" s="37">
        <v>0</v>
      </c>
      <c r="F4" s="37">
        <v>0</v>
      </c>
      <c r="G4" s="40">
        <v>1</v>
      </c>
      <c r="H4" s="40">
        <v>1</v>
      </c>
      <c r="I4" s="40">
        <v>1</v>
      </c>
      <c r="J4" s="45">
        <v>1</v>
      </c>
      <c r="K4" s="89"/>
    </row>
    <row r="5" spans="2:11" ht="15" customHeight="1" thickTop="1">
      <c r="B5" s="32" t="s">
        <v>99</v>
      </c>
      <c r="C5" s="18">
        <v>1</v>
      </c>
      <c r="D5" s="24">
        <v>1</v>
      </c>
      <c r="E5" s="20">
        <v>1</v>
      </c>
      <c r="F5" s="24">
        <v>12</v>
      </c>
      <c r="G5" s="20">
        <v>1</v>
      </c>
      <c r="H5" s="20">
        <v>1</v>
      </c>
      <c r="I5" s="20">
        <v>1</v>
      </c>
      <c r="J5" s="42">
        <v>1</v>
      </c>
      <c r="K5" s="90" t="s">
        <v>161</v>
      </c>
    </row>
    <row r="6" spans="2:11" ht="15" customHeight="1" thickBot="1">
      <c r="B6" s="33" t="s">
        <v>103</v>
      </c>
      <c r="C6" s="36">
        <v>1</v>
      </c>
      <c r="D6" s="38">
        <v>10</v>
      </c>
      <c r="E6" s="39">
        <v>1</v>
      </c>
      <c r="F6" s="38">
        <v>2</v>
      </c>
      <c r="G6" s="39">
        <v>1</v>
      </c>
      <c r="H6" s="39">
        <v>1</v>
      </c>
      <c r="I6" s="39">
        <v>1</v>
      </c>
      <c r="J6" s="43">
        <v>1</v>
      </c>
      <c r="K6" s="91"/>
    </row>
    <row r="7" spans="2:11" ht="15" customHeight="1" thickTop="1">
      <c r="B7" s="31" t="s">
        <v>97</v>
      </c>
      <c r="C7" s="17">
        <v>1</v>
      </c>
      <c r="D7" s="19">
        <v>1</v>
      </c>
      <c r="E7" s="19">
        <v>10</v>
      </c>
      <c r="F7" s="19">
        <v>2</v>
      </c>
      <c r="G7" s="23">
        <v>0</v>
      </c>
      <c r="H7" s="23">
        <v>0</v>
      </c>
      <c r="I7" s="19">
        <v>1</v>
      </c>
      <c r="J7" s="21">
        <v>1</v>
      </c>
      <c r="K7" s="87" t="s">
        <v>161</v>
      </c>
    </row>
    <row r="8" spans="2:11" ht="15" customHeight="1" thickBot="1">
      <c r="B8" s="30" t="s">
        <v>105</v>
      </c>
      <c r="C8" s="35">
        <v>1</v>
      </c>
      <c r="D8" s="40">
        <v>1</v>
      </c>
      <c r="E8" s="40">
        <v>10</v>
      </c>
      <c r="F8" s="40">
        <v>2</v>
      </c>
      <c r="G8" s="37">
        <v>1</v>
      </c>
      <c r="H8" s="37">
        <v>1</v>
      </c>
      <c r="I8" s="40">
        <v>1</v>
      </c>
      <c r="J8" s="41">
        <v>1</v>
      </c>
      <c r="K8" s="89"/>
    </row>
    <row r="9" spans="2:11" ht="15" customHeight="1" thickTop="1">
      <c r="B9" s="32" t="s">
        <v>95</v>
      </c>
      <c r="C9" s="18">
        <v>1</v>
      </c>
      <c r="D9" s="20">
        <v>1</v>
      </c>
      <c r="E9" s="24">
        <v>1</v>
      </c>
      <c r="F9" s="24">
        <v>20</v>
      </c>
      <c r="G9" s="20">
        <v>1</v>
      </c>
      <c r="H9" s="20">
        <v>1</v>
      </c>
      <c r="I9" s="20">
        <v>1</v>
      </c>
      <c r="J9" s="42">
        <v>1</v>
      </c>
      <c r="K9" s="90" t="s">
        <v>161</v>
      </c>
    </row>
    <row r="10" spans="2:11" ht="15" customHeight="1" thickBot="1">
      <c r="B10" s="33" t="s">
        <v>104</v>
      </c>
      <c r="C10" s="36">
        <v>1</v>
      </c>
      <c r="D10" s="39">
        <v>1</v>
      </c>
      <c r="E10" s="38">
        <v>2</v>
      </c>
      <c r="F10" s="38">
        <v>10</v>
      </c>
      <c r="G10" s="39">
        <v>1</v>
      </c>
      <c r="H10" s="39">
        <v>1</v>
      </c>
      <c r="I10" s="39">
        <v>1</v>
      </c>
      <c r="J10" s="43">
        <v>1</v>
      </c>
      <c r="K10" s="91"/>
    </row>
    <row r="11" spans="2:11" ht="15" customHeight="1" thickTop="1">
      <c r="B11" s="31" t="s">
        <v>93</v>
      </c>
      <c r="C11" s="17">
        <v>1</v>
      </c>
      <c r="D11" s="19">
        <v>1</v>
      </c>
      <c r="E11" s="19">
        <v>1</v>
      </c>
      <c r="F11" s="19">
        <v>12</v>
      </c>
      <c r="G11" s="19">
        <v>1</v>
      </c>
      <c r="H11" s="19">
        <v>1</v>
      </c>
      <c r="I11" s="19">
        <v>1</v>
      </c>
      <c r="J11" s="21">
        <v>1</v>
      </c>
      <c r="K11" s="87" t="s">
        <v>161</v>
      </c>
    </row>
    <row r="12" spans="2:11" ht="15" customHeight="1" thickBot="1">
      <c r="B12" s="30" t="s">
        <v>102</v>
      </c>
      <c r="C12" s="35">
        <v>1</v>
      </c>
      <c r="D12" s="40">
        <v>1</v>
      </c>
      <c r="E12" s="40">
        <v>1</v>
      </c>
      <c r="F12" s="40">
        <v>12</v>
      </c>
      <c r="G12" s="40">
        <v>1</v>
      </c>
      <c r="H12" s="40">
        <v>1</v>
      </c>
      <c r="I12" s="40">
        <v>1</v>
      </c>
      <c r="J12" s="41">
        <v>1</v>
      </c>
      <c r="K12" s="89"/>
    </row>
    <row r="13" spans="2:11" ht="15" customHeight="1" thickTop="1">
      <c r="B13" s="32" t="s">
        <v>94</v>
      </c>
      <c r="C13" s="18">
        <v>1</v>
      </c>
      <c r="D13" s="20">
        <v>1</v>
      </c>
      <c r="E13" s="20">
        <v>1</v>
      </c>
      <c r="F13" s="20">
        <v>2</v>
      </c>
      <c r="G13" s="24">
        <v>0</v>
      </c>
      <c r="H13" s="24">
        <v>0</v>
      </c>
      <c r="I13" s="20">
        <v>1</v>
      </c>
      <c r="J13" s="25">
        <v>10</v>
      </c>
      <c r="K13" s="90" t="s">
        <v>161</v>
      </c>
    </row>
    <row r="14" spans="2:11" ht="15" customHeight="1" thickBot="1">
      <c r="B14" s="33" t="s">
        <v>100</v>
      </c>
      <c r="C14" s="36">
        <v>1</v>
      </c>
      <c r="D14" s="39">
        <v>1</v>
      </c>
      <c r="E14" s="39">
        <v>1</v>
      </c>
      <c r="F14" s="39">
        <v>2</v>
      </c>
      <c r="G14" s="38">
        <v>1</v>
      </c>
      <c r="H14" s="38">
        <v>10</v>
      </c>
      <c r="I14" s="39">
        <v>1</v>
      </c>
      <c r="J14" s="44">
        <v>1</v>
      </c>
      <c r="K14" s="91"/>
    </row>
    <row r="15" spans="2:11" ht="15" customHeight="1" thickTop="1">
      <c r="B15" s="31" t="s">
        <v>96</v>
      </c>
      <c r="C15" s="17">
        <v>1</v>
      </c>
      <c r="D15" s="19">
        <v>1</v>
      </c>
      <c r="E15" s="19">
        <v>1</v>
      </c>
      <c r="F15" s="23">
        <v>2</v>
      </c>
      <c r="G15" s="19">
        <v>1</v>
      </c>
      <c r="H15" s="23">
        <v>12</v>
      </c>
      <c r="I15" s="23">
        <v>0</v>
      </c>
      <c r="J15" s="21">
        <v>1</v>
      </c>
      <c r="K15" s="87" t="s">
        <v>161</v>
      </c>
    </row>
    <row r="16" spans="2:11" ht="15" customHeight="1" thickBot="1">
      <c r="B16" s="34" t="s">
        <v>98</v>
      </c>
      <c r="C16" s="35">
        <v>1</v>
      </c>
      <c r="D16" s="40">
        <v>1</v>
      </c>
      <c r="E16" s="40">
        <v>1</v>
      </c>
      <c r="F16" s="37">
        <v>0</v>
      </c>
      <c r="G16" s="40">
        <v>1</v>
      </c>
      <c r="H16" s="37">
        <v>10</v>
      </c>
      <c r="I16" s="37">
        <v>1</v>
      </c>
      <c r="J16" s="41">
        <v>1</v>
      </c>
      <c r="K16" s="88"/>
    </row>
    <row r="17" spans="3:10" ht="19.5" customHeight="1" thickBot="1" thickTop="1">
      <c r="C17" s="10"/>
      <c r="D17" s="16"/>
      <c r="E17" s="16"/>
      <c r="F17" s="16"/>
      <c r="G17" s="16"/>
      <c r="H17" s="16"/>
      <c r="I17" s="16"/>
      <c r="J17" s="11"/>
    </row>
    <row r="18" ht="15" customHeight="1" thickTop="1"/>
    <row r="19" ht="15" customHeight="1"/>
    <row r="20" ht="15" customHeight="1"/>
    <row r="21" ht="15" customHeight="1"/>
    <row r="22" ht="15" customHeight="1"/>
    <row r="23" ht="19.5" customHeight="1"/>
    <row r="24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2"/>
  <dimension ref="B2:K17"/>
  <sheetViews>
    <sheetView zoomScale="90" zoomScaleNormal="90" zoomScalePageLayoutView="0" workbookViewId="0" topLeftCell="A1">
      <pane xSplit="2" ySplit="2" topLeftCell="C3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8.375" style="0" customWidth="1"/>
    <col min="3" max="10" width="4.75390625" style="0" customWidth="1"/>
    <col min="11" max="11" width="10.75390625" style="0" customWidth="1"/>
    <col min="12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10.75390625" style="0" customWidth="1"/>
  </cols>
  <sheetData>
    <row r="1" ht="15" customHeight="1" thickBot="1"/>
    <row r="2" spans="3:10" ht="153.75" thickBot="1" thickTop="1">
      <c r="C2" s="84" t="s">
        <v>162</v>
      </c>
      <c r="D2" s="85" t="s">
        <v>163</v>
      </c>
      <c r="E2" s="85" t="s">
        <v>164</v>
      </c>
      <c r="F2" s="85" t="s">
        <v>165</v>
      </c>
      <c r="G2" s="85" t="s">
        <v>166</v>
      </c>
      <c r="H2" s="85" t="s">
        <v>167</v>
      </c>
      <c r="I2" s="85" t="s">
        <v>168</v>
      </c>
      <c r="J2" s="86" t="s">
        <v>169</v>
      </c>
    </row>
    <row r="3" spans="2:11" ht="15" customHeight="1" thickTop="1">
      <c r="B3" s="31" t="s">
        <v>107</v>
      </c>
      <c r="C3" s="22">
        <v>1</v>
      </c>
      <c r="D3" s="19">
        <v>1</v>
      </c>
      <c r="E3" s="19">
        <v>1</v>
      </c>
      <c r="F3" s="23">
        <v>12</v>
      </c>
      <c r="G3" s="19">
        <v>1</v>
      </c>
      <c r="H3" s="23">
        <v>2</v>
      </c>
      <c r="I3" s="23">
        <v>1</v>
      </c>
      <c r="J3" s="26">
        <v>1</v>
      </c>
      <c r="K3" s="87" t="s">
        <v>161</v>
      </c>
    </row>
    <row r="4" spans="2:11" ht="15" customHeight="1" thickBot="1">
      <c r="B4" s="30" t="s">
        <v>113</v>
      </c>
      <c r="C4" s="78">
        <v>2</v>
      </c>
      <c r="D4" s="40">
        <v>1</v>
      </c>
      <c r="E4" s="40">
        <v>1</v>
      </c>
      <c r="F4" s="37">
        <v>0</v>
      </c>
      <c r="G4" s="40">
        <v>1</v>
      </c>
      <c r="H4" s="37">
        <v>1</v>
      </c>
      <c r="I4" s="37">
        <v>0</v>
      </c>
      <c r="J4" s="45">
        <v>10</v>
      </c>
      <c r="K4" s="89"/>
    </row>
    <row r="5" spans="2:11" ht="15" customHeight="1" thickTop="1">
      <c r="B5" s="32" t="s">
        <v>115</v>
      </c>
      <c r="C5" s="18">
        <v>1</v>
      </c>
      <c r="D5" s="24">
        <v>1</v>
      </c>
      <c r="E5" s="24">
        <v>1</v>
      </c>
      <c r="F5" s="24">
        <v>20</v>
      </c>
      <c r="G5" s="20">
        <v>1</v>
      </c>
      <c r="H5" s="20">
        <v>1</v>
      </c>
      <c r="I5" s="20">
        <v>1</v>
      </c>
      <c r="J5" s="42">
        <v>1</v>
      </c>
      <c r="K5" s="90" t="s">
        <v>161</v>
      </c>
    </row>
    <row r="6" spans="2:11" ht="15" customHeight="1" thickBot="1">
      <c r="B6" s="33" t="s">
        <v>111</v>
      </c>
      <c r="C6" s="36">
        <v>1</v>
      </c>
      <c r="D6" s="38">
        <v>0</v>
      </c>
      <c r="E6" s="38">
        <v>10</v>
      </c>
      <c r="F6" s="38">
        <v>0</v>
      </c>
      <c r="G6" s="39">
        <v>1</v>
      </c>
      <c r="H6" s="39">
        <v>1</v>
      </c>
      <c r="I6" s="39">
        <v>1</v>
      </c>
      <c r="J6" s="43">
        <v>1</v>
      </c>
      <c r="K6" s="91"/>
    </row>
    <row r="7" spans="2:11" ht="15" customHeight="1" thickTop="1">
      <c r="B7" s="31" t="s">
        <v>116</v>
      </c>
      <c r="C7" s="17">
        <v>1</v>
      </c>
      <c r="D7" s="23">
        <v>10</v>
      </c>
      <c r="E7" s="23">
        <v>0</v>
      </c>
      <c r="F7" s="19">
        <v>2</v>
      </c>
      <c r="G7" s="23">
        <v>2</v>
      </c>
      <c r="H7" s="23">
        <v>1</v>
      </c>
      <c r="I7" s="19">
        <v>1</v>
      </c>
      <c r="J7" s="21">
        <v>1</v>
      </c>
      <c r="K7" s="87" t="s">
        <v>161</v>
      </c>
    </row>
    <row r="8" spans="2:11" ht="15" customHeight="1" thickBot="1">
      <c r="B8" s="30" t="s">
        <v>109</v>
      </c>
      <c r="C8" s="35">
        <v>1</v>
      </c>
      <c r="D8" s="37">
        <v>1</v>
      </c>
      <c r="E8" s="37">
        <v>1</v>
      </c>
      <c r="F8" s="40">
        <v>2</v>
      </c>
      <c r="G8" s="37">
        <v>1</v>
      </c>
      <c r="H8" s="37">
        <v>10</v>
      </c>
      <c r="I8" s="40">
        <v>1</v>
      </c>
      <c r="J8" s="41">
        <v>1</v>
      </c>
      <c r="K8" s="89"/>
    </row>
    <row r="9" spans="2:11" ht="15" customHeight="1" thickTop="1">
      <c r="B9" s="32" t="s">
        <v>117</v>
      </c>
      <c r="C9" s="18">
        <v>1</v>
      </c>
      <c r="D9" s="24">
        <v>1</v>
      </c>
      <c r="E9" s="20">
        <v>1</v>
      </c>
      <c r="F9" s="24">
        <v>20</v>
      </c>
      <c r="G9" s="20">
        <v>1</v>
      </c>
      <c r="H9" s="24">
        <v>2</v>
      </c>
      <c r="I9" s="20">
        <v>1</v>
      </c>
      <c r="J9" s="42">
        <v>1</v>
      </c>
      <c r="K9" s="90" t="s">
        <v>161</v>
      </c>
    </row>
    <row r="10" spans="2:11" ht="15" customHeight="1" thickBot="1">
      <c r="B10" s="33" t="s">
        <v>108</v>
      </c>
      <c r="C10" s="36">
        <v>1</v>
      </c>
      <c r="D10" s="38">
        <v>10</v>
      </c>
      <c r="E10" s="39">
        <v>1</v>
      </c>
      <c r="F10" s="38">
        <v>2</v>
      </c>
      <c r="G10" s="39">
        <v>1</v>
      </c>
      <c r="H10" s="38">
        <v>1</v>
      </c>
      <c r="I10" s="39">
        <v>1</v>
      </c>
      <c r="J10" s="43">
        <v>1</v>
      </c>
      <c r="K10" s="91"/>
    </row>
    <row r="11" spans="2:11" ht="15" customHeight="1" thickTop="1">
      <c r="B11" s="31" t="s">
        <v>106</v>
      </c>
      <c r="C11" s="17">
        <v>1</v>
      </c>
      <c r="D11" s="23">
        <v>10</v>
      </c>
      <c r="E11" s="19">
        <v>1</v>
      </c>
      <c r="F11" s="23">
        <v>0</v>
      </c>
      <c r="G11" s="19">
        <v>1</v>
      </c>
      <c r="H11" s="23">
        <v>1</v>
      </c>
      <c r="I11" s="23">
        <v>1</v>
      </c>
      <c r="J11" s="21">
        <v>1</v>
      </c>
      <c r="K11" s="87" t="s">
        <v>161</v>
      </c>
    </row>
    <row r="12" spans="2:11" ht="15" customHeight="1" thickBot="1">
      <c r="B12" s="30" t="s">
        <v>110</v>
      </c>
      <c r="C12" s="35">
        <v>1</v>
      </c>
      <c r="D12" s="37">
        <v>1</v>
      </c>
      <c r="E12" s="40">
        <v>1</v>
      </c>
      <c r="F12" s="37">
        <v>1</v>
      </c>
      <c r="G12" s="40">
        <v>1</v>
      </c>
      <c r="H12" s="37">
        <v>10</v>
      </c>
      <c r="I12" s="37">
        <v>2</v>
      </c>
      <c r="J12" s="41">
        <v>1</v>
      </c>
      <c r="K12" s="89"/>
    </row>
    <row r="13" spans="2:11" ht="15" customHeight="1" thickTop="1">
      <c r="B13" s="32" t="s">
        <v>118</v>
      </c>
      <c r="C13" s="18">
        <v>1</v>
      </c>
      <c r="D13" s="24">
        <v>0</v>
      </c>
      <c r="E13" s="24">
        <v>10</v>
      </c>
      <c r="F13" s="24">
        <v>2</v>
      </c>
      <c r="G13" s="20">
        <v>1</v>
      </c>
      <c r="H13" s="20">
        <v>1</v>
      </c>
      <c r="I13" s="20">
        <v>1</v>
      </c>
      <c r="J13" s="42">
        <v>1</v>
      </c>
      <c r="K13" s="90" t="s">
        <v>161</v>
      </c>
    </row>
    <row r="14" spans="2:11" ht="15" customHeight="1" thickBot="1">
      <c r="B14" s="33" t="s">
        <v>112</v>
      </c>
      <c r="C14" s="36">
        <v>1</v>
      </c>
      <c r="D14" s="38">
        <v>1</v>
      </c>
      <c r="E14" s="38">
        <v>1</v>
      </c>
      <c r="F14" s="38">
        <v>10</v>
      </c>
      <c r="G14" s="39">
        <v>1</v>
      </c>
      <c r="H14" s="39">
        <v>1</v>
      </c>
      <c r="I14" s="39">
        <v>1</v>
      </c>
      <c r="J14" s="43">
        <v>1</v>
      </c>
      <c r="K14" s="91"/>
    </row>
    <row r="15" spans="2:11" ht="15" customHeight="1" thickTop="1">
      <c r="B15" s="31" t="s">
        <v>119</v>
      </c>
      <c r="C15" s="17">
        <v>1</v>
      </c>
      <c r="D15" s="23">
        <v>10</v>
      </c>
      <c r="E15" s="19">
        <v>1</v>
      </c>
      <c r="F15" s="23">
        <v>0</v>
      </c>
      <c r="G15" s="19">
        <v>1</v>
      </c>
      <c r="H15" s="23">
        <v>0</v>
      </c>
      <c r="I15" s="19">
        <v>1</v>
      </c>
      <c r="J15" s="21">
        <v>1</v>
      </c>
      <c r="K15" s="87" t="s">
        <v>161</v>
      </c>
    </row>
    <row r="16" spans="2:11" ht="15" customHeight="1" thickBot="1">
      <c r="B16" s="34" t="s">
        <v>114</v>
      </c>
      <c r="C16" s="35">
        <v>1</v>
      </c>
      <c r="D16" s="37">
        <v>1</v>
      </c>
      <c r="E16" s="40">
        <v>1</v>
      </c>
      <c r="F16" s="37">
        <v>20</v>
      </c>
      <c r="G16" s="40">
        <v>1</v>
      </c>
      <c r="H16" s="37">
        <v>1</v>
      </c>
      <c r="I16" s="40">
        <v>1</v>
      </c>
      <c r="J16" s="41">
        <v>1</v>
      </c>
      <c r="K16" s="88"/>
    </row>
    <row r="17" spans="3:10" ht="19.5" customHeight="1" thickBot="1" thickTop="1">
      <c r="C17" s="10"/>
      <c r="D17" s="16"/>
      <c r="E17" s="16"/>
      <c r="F17" s="16"/>
      <c r="G17" s="16"/>
      <c r="H17" s="16"/>
      <c r="I17" s="16"/>
      <c r="J17" s="11"/>
    </row>
    <row r="18" ht="15" customHeight="1" thickTop="1"/>
    <row r="19" ht="19.5" customHeight="1"/>
    <row r="20" ht="15" customHeight="1"/>
    <row r="21" ht="15" customHeight="1"/>
    <row r="22" ht="15" customHeight="1"/>
    <row r="23" ht="15" customHeight="1"/>
    <row r="24" ht="15" customHeight="1"/>
    <row r="25" ht="19.5" customHeight="1"/>
    <row r="26" ht="21" customHeight="1"/>
  </sheetData>
  <sheetProtection/>
  <mergeCells count="7">
    <mergeCell ref="K15:K16"/>
    <mergeCell ref="K3:K4"/>
    <mergeCell ref="K5:K6"/>
    <mergeCell ref="K7:K8"/>
    <mergeCell ref="K9:K10"/>
    <mergeCell ref="K11:K12"/>
    <mergeCell ref="K13:K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55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МатчиРос1!B3</f>
        <v>СКА-Энергия-URSAlex</v>
      </c>
      <c r="C1">
        <f>LEFT(МатчиРос1!K3,1)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МатчиРос1!B4</f>
        <v>Спартак(Нч)-alexivan</v>
      </c>
      <c r="C2">
        <f>RIGHT(МатчиРос1!K3,1)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МатчиРос1!B5</f>
        <v>Динамо(Бр)-FanLoko</v>
      </c>
      <c r="C3">
        <f>LEFT(МатчиРос1!K5,1)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МатчиРос1!B6</f>
        <v>Рубин-SkVaL</v>
      </c>
      <c r="C4">
        <f>RIGHT(МатчиРос1!K5,1)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МатчиРос1!B7</f>
        <v>Динамо(СПб)-dkdens</v>
      </c>
      <c r="C5">
        <f>LEFT(МатчиРос1!K7,1)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МатчиРос1!B8</f>
        <v>Ростов-afa</v>
      </c>
      <c r="C6">
        <f>RIGHT(МатчиРос1!K7,1)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МатчиРос1!B9</f>
        <v>Спартак(М)-amelin</v>
      </c>
      <c r="C7">
        <f>LEFT(МатчиРос1!K9,1)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МатчиРос1!B10</f>
        <v>Салют-saleh</v>
      </c>
      <c r="C8">
        <f>RIGHT(МатчиРос1!K9,1)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МатчиРос1!B11</f>
        <v>Томь-igorocker</v>
      </c>
      <c r="C9">
        <f>LEFT(МатчиРос1!K11,1)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МатчиРос1!B12</f>
        <v>Локомотив(М)-AlekseyShalaev</v>
      </c>
      <c r="C10">
        <f>RIGHT(МатчиРос1!K11,1)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МатчиРос1!B13</f>
        <v>Амкар-Марафон</v>
      </c>
      <c r="C11">
        <f>LEFT(МатчиРос1!K13,1)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МатчиРос1!B14</f>
        <v>Зенит-Farar</v>
      </c>
      <c r="C12">
        <f>RIGHT(МатчиРос1!K13,1)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МатчиРос1!B15</f>
        <v>Кузбасс-Торпедовец</v>
      </c>
      <c r="C13">
        <f>LEFT(МатчиРос1!K15,1)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МатчиРос1!B16</f>
        <v>КАМАЗ-sass1954</v>
      </c>
      <c r="C14">
        <f>RIGHT(МатчиРос1!K15,1)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ht="12.75" hidden="1"/>
    <row r="16" ht="12.75" hidden="1">
      <c r="B16" s="28"/>
    </row>
    <row r="17" ht="12.75" hidden="1"/>
    <row r="18" ht="12.75" hidden="1"/>
    <row r="19" ht="12.75" hidden="1"/>
    <row r="20" ht="12.75" hidden="1"/>
    <row r="21" spans="2:16" ht="12.75" hidden="1">
      <c r="B21" t="s">
        <v>95</v>
      </c>
      <c r="C21">
        <v>5</v>
      </c>
      <c r="D21">
        <v>2</v>
      </c>
      <c r="E21">
        <v>0</v>
      </c>
      <c r="F21">
        <v>10</v>
      </c>
      <c r="G21">
        <v>3</v>
      </c>
      <c r="H21">
        <f>COUNTIF($O$21:$O$34,"&gt;"&amp;O21)+COUNTIF($O$21:$O21,"="&amp;O21)</f>
        <v>15</v>
      </c>
      <c r="I21">
        <f>C21+VLOOKUP($B21,$B$1:$H$16,3,0)</f>
        <v>5</v>
      </c>
      <c r="J21">
        <f>D21+VLOOKUP($B21,$B$1:$H$16,4,0)</f>
        <v>2</v>
      </c>
      <c r="K21">
        <f>E21+VLOOKUP($B21,$B$1:$H$16,5,0)</f>
        <v>0</v>
      </c>
      <c r="L21" t="e">
        <f>F21+VLOOKUP($B21,$B$1:$H$16,6,0)</f>
        <v>#VALUE!</v>
      </c>
      <c r="M21" t="e">
        <f>G21+VLOOKUP($B21,$B$1:$H$16,7,0)</f>
        <v>#VALUE!</v>
      </c>
      <c r="N21">
        <f>I21*3+J21</f>
        <v>17</v>
      </c>
      <c r="O21" t="e">
        <f>N21+(I21*0.1)+((L21-M21)*0.01)+(L21*0.001)</f>
        <v>#VALUE!</v>
      </c>
      <c r="P21" t="str">
        <f>B21</f>
        <v>Спартак(М)-amelin</v>
      </c>
    </row>
    <row r="22" spans="2:16" ht="12.75" hidden="1">
      <c r="B22" t="s">
        <v>93</v>
      </c>
      <c r="C22">
        <v>3</v>
      </c>
      <c r="D22">
        <v>4</v>
      </c>
      <c r="E22">
        <v>0</v>
      </c>
      <c r="F22">
        <v>9</v>
      </c>
      <c r="G22">
        <v>4</v>
      </c>
      <c r="H22">
        <f>COUNTIF($O$21:$O$34,"&gt;"&amp;O22)+COUNTIF($O$21:$O22,"="&amp;O22)</f>
        <v>16</v>
      </c>
      <c r="I22">
        <f aca="true" t="shared" si="0" ref="I22:I34">C22+VLOOKUP($B22,$B$1:$H$16,3,0)</f>
        <v>3</v>
      </c>
      <c r="J22">
        <f aca="true" t="shared" si="1" ref="J22:J34">D22+VLOOKUP($B22,$B$1:$H$16,4,0)</f>
        <v>4</v>
      </c>
      <c r="K22">
        <f aca="true" t="shared" si="2" ref="K22:K34">E22+VLOOKUP($B22,$B$1:$H$16,5,0)</f>
        <v>0</v>
      </c>
      <c r="L22" t="e">
        <f aca="true" t="shared" si="3" ref="L22:L34">F22+VLOOKUP($B22,$B$1:$H$16,6,0)</f>
        <v>#VALUE!</v>
      </c>
      <c r="M22" t="e">
        <f aca="true" t="shared" si="4" ref="M22:M34">G22+VLOOKUP($B22,$B$1:$H$16,7,0)</f>
        <v>#VALUE!</v>
      </c>
      <c r="N22">
        <f aca="true" t="shared" si="5" ref="N22:N34">I22*3+J22</f>
        <v>13</v>
      </c>
      <c r="O22" t="e">
        <f aca="true" t="shared" si="6" ref="O22:O34">N22+(I22*0.1)+((L22-M22)*0.01)+(L22*0.001)</f>
        <v>#VALUE!</v>
      </c>
      <c r="P22" t="str">
        <f aca="true" t="shared" si="7" ref="P22:P34">B22</f>
        <v>Томь-igorocker</v>
      </c>
    </row>
    <row r="23" spans="2:16" ht="12.75" hidden="1">
      <c r="B23" t="s">
        <v>102</v>
      </c>
      <c r="C23">
        <v>3</v>
      </c>
      <c r="D23">
        <v>3</v>
      </c>
      <c r="E23">
        <v>1</v>
      </c>
      <c r="F23">
        <v>8</v>
      </c>
      <c r="G23">
        <v>4</v>
      </c>
      <c r="H23">
        <f>COUNTIF($O$21:$O$34,"&gt;"&amp;O23)+COUNTIF($O$21:$O23,"="&amp;O23)</f>
        <v>17</v>
      </c>
      <c r="I23">
        <f t="shared" si="0"/>
        <v>3</v>
      </c>
      <c r="J23">
        <f t="shared" si="1"/>
        <v>3</v>
      </c>
      <c r="K23">
        <f t="shared" si="2"/>
        <v>1</v>
      </c>
      <c r="L23" t="e">
        <f t="shared" si="3"/>
        <v>#VALUE!</v>
      </c>
      <c r="M23" t="e">
        <f t="shared" si="4"/>
        <v>#VALUE!</v>
      </c>
      <c r="N23">
        <f t="shared" si="5"/>
        <v>12</v>
      </c>
      <c r="O23" t="e">
        <f t="shared" si="6"/>
        <v>#VALUE!</v>
      </c>
      <c r="P23" t="str">
        <f t="shared" si="7"/>
        <v>Локомотив(М)-AlekseyShalaev</v>
      </c>
    </row>
    <row r="24" spans="2:16" ht="12.75" hidden="1">
      <c r="B24" t="s">
        <v>98</v>
      </c>
      <c r="C24">
        <v>3</v>
      </c>
      <c r="D24">
        <v>2</v>
      </c>
      <c r="E24">
        <v>2</v>
      </c>
      <c r="F24">
        <v>8</v>
      </c>
      <c r="G24">
        <v>3</v>
      </c>
      <c r="H24">
        <f>COUNTIF($O$21:$O$34,"&gt;"&amp;O24)+COUNTIF($O$21:$O24,"="&amp;O24)</f>
        <v>18</v>
      </c>
      <c r="I24">
        <f t="shared" si="0"/>
        <v>3</v>
      </c>
      <c r="J24">
        <f t="shared" si="1"/>
        <v>2</v>
      </c>
      <c r="K24">
        <f t="shared" si="2"/>
        <v>2</v>
      </c>
      <c r="L24" t="e">
        <f t="shared" si="3"/>
        <v>#VALUE!</v>
      </c>
      <c r="M24" t="e">
        <f t="shared" si="4"/>
        <v>#VALUE!</v>
      </c>
      <c r="N24">
        <f t="shared" si="5"/>
        <v>11</v>
      </c>
      <c r="O24" t="e">
        <f t="shared" si="6"/>
        <v>#VALUE!</v>
      </c>
      <c r="P24" t="str">
        <f t="shared" si="7"/>
        <v>КАМАЗ-sass1954</v>
      </c>
    </row>
    <row r="25" spans="2:16" ht="12.75" hidden="1">
      <c r="B25" t="s">
        <v>104</v>
      </c>
      <c r="C25">
        <v>3</v>
      </c>
      <c r="D25">
        <v>2</v>
      </c>
      <c r="E25">
        <v>2</v>
      </c>
      <c r="F25">
        <v>9</v>
      </c>
      <c r="G25">
        <v>6</v>
      </c>
      <c r="H25">
        <f>COUNTIF($O$21:$O$34,"&gt;"&amp;O25)+COUNTIF($O$21:$O25,"="&amp;O25)</f>
        <v>19</v>
      </c>
      <c r="I25">
        <f t="shared" si="0"/>
        <v>3</v>
      </c>
      <c r="J25">
        <f t="shared" si="1"/>
        <v>2</v>
      </c>
      <c r="K25">
        <f t="shared" si="2"/>
        <v>2</v>
      </c>
      <c r="L25" t="e">
        <f t="shared" si="3"/>
        <v>#VALUE!</v>
      </c>
      <c r="M25" t="e">
        <f t="shared" si="4"/>
        <v>#VALUE!</v>
      </c>
      <c r="N25">
        <f t="shared" si="5"/>
        <v>11</v>
      </c>
      <c r="O25" t="e">
        <f t="shared" si="6"/>
        <v>#VALUE!</v>
      </c>
      <c r="P25" t="str">
        <f t="shared" si="7"/>
        <v>Салют-saleh</v>
      </c>
    </row>
    <row r="26" spans="2:16" ht="12.75" hidden="1">
      <c r="B26" t="s">
        <v>94</v>
      </c>
      <c r="C26">
        <v>2</v>
      </c>
      <c r="D26">
        <v>3</v>
      </c>
      <c r="E26">
        <v>2</v>
      </c>
      <c r="F26">
        <v>7</v>
      </c>
      <c r="G26">
        <v>5</v>
      </c>
      <c r="H26">
        <f>COUNTIF($O$21:$O$34,"&gt;"&amp;O26)+COUNTIF($O$21:$O26,"="&amp;O26)</f>
        <v>20</v>
      </c>
      <c r="I26">
        <f t="shared" si="0"/>
        <v>2</v>
      </c>
      <c r="J26">
        <f t="shared" si="1"/>
        <v>3</v>
      </c>
      <c r="K26">
        <f t="shared" si="2"/>
        <v>2</v>
      </c>
      <c r="L26" t="e">
        <f t="shared" si="3"/>
        <v>#VALUE!</v>
      </c>
      <c r="M26" t="e">
        <f t="shared" si="4"/>
        <v>#VALUE!</v>
      </c>
      <c r="N26">
        <f t="shared" si="5"/>
        <v>9</v>
      </c>
      <c r="O26" t="e">
        <f t="shared" si="6"/>
        <v>#VALUE!</v>
      </c>
      <c r="P26" t="str">
        <f t="shared" si="7"/>
        <v>Амкар-Марафон</v>
      </c>
    </row>
    <row r="27" spans="2:16" ht="12.75" hidden="1">
      <c r="B27" t="s">
        <v>101</v>
      </c>
      <c r="C27">
        <v>2</v>
      </c>
      <c r="D27">
        <v>2</v>
      </c>
      <c r="E27">
        <v>3</v>
      </c>
      <c r="F27">
        <v>8</v>
      </c>
      <c r="G27">
        <v>12</v>
      </c>
      <c r="H27">
        <f>COUNTIF($O$21:$O$34,"&gt;"&amp;O27)+COUNTIF($O$21:$O27,"="&amp;O27)</f>
        <v>21</v>
      </c>
      <c r="I27">
        <f t="shared" si="0"/>
        <v>2</v>
      </c>
      <c r="J27">
        <f t="shared" si="1"/>
        <v>2</v>
      </c>
      <c r="K27">
        <f t="shared" si="2"/>
        <v>3</v>
      </c>
      <c r="L27" t="e">
        <f t="shared" si="3"/>
        <v>#VALUE!</v>
      </c>
      <c r="M27" t="e">
        <f t="shared" si="4"/>
        <v>#VALUE!</v>
      </c>
      <c r="N27">
        <f t="shared" si="5"/>
        <v>8</v>
      </c>
      <c r="O27" t="e">
        <f t="shared" si="6"/>
        <v>#VALUE!</v>
      </c>
      <c r="P27" t="str">
        <f t="shared" si="7"/>
        <v>Спартак(Нч)-alexivan</v>
      </c>
    </row>
    <row r="28" spans="2:16" ht="12.75" hidden="1">
      <c r="B28" t="s">
        <v>103</v>
      </c>
      <c r="C28">
        <v>1</v>
      </c>
      <c r="D28">
        <v>5</v>
      </c>
      <c r="E28">
        <v>1</v>
      </c>
      <c r="F28">
        <v>5</v>
      </c>
      <c r="G28">
        <v>4</v>
      </c>
      <c r="H28">
        <f>COUNTIF($O$21:$O$34,"&gt;"&amp;O28)+COUNTIF($O$21:$O28,"="&amp;O28)</f>
        <v>22</v>
      </c>
      <c r="I28">
        <f t="shared" si="0"/>
        <v>1</v>
      </c>
      <c r="J28">
        <f t="shared" si="1"/>
        <v>5</v>
      </c>
      <c r="K28">
        <f t="shared" si="2"/>
        <v>1</v>
      </c>
      <c r="L28" t="e">
        <f t="shared" si="3"/>
        <v>#VALUE!</v>
      </c>
      <c r="M28" t="e">
        <f t="shared" si="4"/>
        <v>#VALUE!</v>
      </c>
      <c r="N28">
        <f t="shared" si="5"/>
        <v>8</v>
      </c>
      <c r="O28" t="e">
        <f t="shared" si="6"/>
        <v>#VALUE!</v>
      </c>
      <c r="P28" t="str">
        <f t="shared" si="7"/>
        <v>Рубин-SkVaL</v>
      </c>
    </row>
    <row r="29" spans="2:16" ht="12.75" hidden="1">
      <c r="B29" t="s">
        <v>99</v>
      </c>
      <c r="C29">
        <v>1</v>
      </c>
      <c r="D29">
        <v>5</v>
      </c>
      <c r="E29">
        <v>1</v>
      </c>
      <c r="F29">
        <v>4</v>
      </c>
      <c r="G29">
        <v>6</v>
      </c>
      <c r="H29">
        <f>COUNTIF($O$21:$O$34,"&gt;"&amp;O29)+COUNTIF($O$21:$O29,"="&amp;O29)</f>
        <v>23</v>
      </c>
      <c r="I29">
        <f t="shared" si="0"/>
        <v>1</v>
      </c>
      <c r="J29">
        <f t="shared" si="1"/>
        <v>5</v>
      </c>
      <c r="K29">
        <f t="shared" si="2"/>
        <v>1</v>
      </c>
      <c r="L29" t="e">
        <f t="shared" si="3"/>
        <v>#VALUE!</v>
      </c>
      <c r="M29" t="e">
        <f t="shared" si="4"/>
        <v>#VALUE!</v>
      </c>
      <c r="N29">
        <f t="shared" si="5"/>
        <v>8</v>
      </c>
      <c r="O29" t="e">
        <f t="shared" si="6"/>
        <v>#VALUE!</v>
      </c>
      <c r="P29" t="str">
        <f t="shared" si="7"/>
        <v>Динамо(Бр)-FanLoko</v>
      </c>
    </row>
    <row r="30" spans="2:16" ht="12.75" hidden="1">
      <c r="B30" t="s">
        <v>100</v>
      </c>
      <c r="C30">
        <v>1</v>
      </c>
      <c r="D30">
        <v>4</v>
      </c>
      <c r="E30">
        <v>2</v>
      </c>
      <c r="F30">
        <v>6</v>
      </c>
      <c r="G30">
        <v>7</v>
      </c>
      <c r="H30">
        <f>COUNTIF($O$21:$O$34,"&gt;"&amp;O30)+COUNTIF($O$21:$O30,"="&amp;O30)</f>
        <v>24</v>
      </c>
      <c r="I30">
        <f t="shared" si="0"/>
        <v>1</v>
      </c>
      <c r="J30">
        <f t="shared" si="1"/>
        <v>4</v>
      </c>
      <c r="K30">
        <f t="shared" si="2"/>
        <v>2</v>
      </c>
      <c r="L30" t="e">
        <f t="shared" si="3"/>
        <v>#VALUE!</v>
      </c>
      <c r="M30" t="e">
        <f t="shared" si="4"/>
        <v>#VALUE!</v>
      </c>
      <c r="N30">
        <f t="shared" si="5"/>
        <v>7</v>
      </c>
      <c r="O30" t="e">
        <f t="shared" si="6"/>
        <v>#VALUE!</v>
      </c>
      <c r="P30" t="str">
        <f t="shared" si="7"/>
        <v>Зенит-Farar</v>
      </c>
    </row>
    <row r="31" spans="2:16" ht="12.75" hidden="1">
      <c r="B31" t="s">
        <v>105</v>
      </c>
      <c r="C31">
        <v>1</v>
      </c>
      <c r="D31">
        <v>3</v>
      </c>
      <c r="E31">
        <v>3</v>
      </c>
      <c r="F31">
        <v>4</v>
      </c>
      <c r="G31">
        <v>5</v>
      </c>
      <c r="H31">
        <f>COUNTIF($O$21:$O$34,"&gt;"&amp;O31)+COUNTIF($O$21:$O31,"="&amp;O31)</f>
        <v>25</v>
      </c>
      <c r="I31">
        <f t="shared" si="0"/>
        <v>1</v>
      </c>
      <c r="J31">
        <f t="shared" si="1"/>
        <v>3</v>
      </c>
      <c r="K31">
        <f t="shared" si="2"/>
        <v>3</v>
      </c>
      <c r="L31" t="e">
        <f t="shared" si="3"/>
        <v>#VALUE!</v>
      </c>
      <c r="M31" t="e">
        <f t="shared" si="4"/>
        <v>#VALUE!</v>
      </c>
      <c r="N31">
        <f t="shared" si="5"/>
        <v>6</v>
      </c>
      <c r="O31" t="e">
        <f t="shared" si="6"/>
        <v>#VALUE!</v>
      </c>
      <c r="P31" t="str">
        <f t="shared" si="7"/>
        <v>Ростов-afa</v>
      </c>
    </row>
    <row r="32" spans="2:16" ht="12.75" hidden="1">
      <c r="B32" t="s">
        <v>97</v>
      </c>
      <c r="C32">
        <v>1</v>
      </c>
      <c r="D32">
        <v>3</v>
      </c>
      <c r="E32">
        <v>3</v>
      </c>
      <c r="F32">
        <v>5</v>
      </c>
      <c r="G32">
        <v>8</v>
      </c>
      <c r="H32">
        <f>COUNTIF($O$21:$O$34,"&gt;"&amp;O32)+COUNTIF($O$21:$O32,"="&amp;O32)</f>
        <v>26</v>
      </c>
      <c r="I32">
        <f t="shared" si="0"/>
        <v>1</v>
      </c>
      <c r="J32">
        <f t="shared" si="1"/>
        <v>3</v>
      </c>
      <c r="K32">
        <f t="shared" si="2"/>
        <v>3</v>
      </c>
      <c r="L32" t="e">
        <f t="shared" si="3"/>
        <v>#VALUE!</v>
      </c>
      <c r="M32" t="e">
        <f t="shared" si="4"/>
        <v>#VALUE!</v>
      </c>
      <c r="N32">
        <f t="shared" si="5"/>
        <v>6</v>
      </c>
      <c r="O32" t="e">
        <f t="shared" si="6"/>
        <v>#VALUE!</v>
      </c>
      <c r="P32" t="str">
        <f t="shared" si="7"/>
        <v>Динамо(СПб)-dkdens</v>
      </c>
    </row>
    <row r="33" spans="2:16" ht="12.75" hidden="1">
      <c r="B33" t="s">
        <v>96</v>
      </c>
      <c r="C33">
        <v>1</v>
      </c>
      <c r="D33">
        <v>3</v>
      </c>
      <c r="E33">
        <v>3</v>
      </c>
      <c r="F33">
        <v>6</v>
      </c>
      <c r="G33">
        <v>11</v>
      </c>
      <c r="H33">
        <f>COUNTIF($O$21:$O$34,"&gt;"&amp;O33)+COUNTIF($O$21:$O33,"="&amp;O33)</f>
        <v>27</v>
      </c>
      <c r="I33">
        <f t="shared" si="0"/>
        <v>1</v>
      </c>
      <c r="J33">
        <f t="shared" si="1"/>
        <v>3</v>
      </c>
      <c r="K33">
        <f t="shared" si="2"/>
        <v>3</v>
      </c>
      <c r="L33" t="e">
        <f t="shared" si="3"/>
        <v>#VALUE!</v>
      </c>
      <c r="M33" t="e">
        <f t="shared" si="4"/>
        <v>#VALUE!</v>
      </c>
      <c r="N33">
        <f t="shared" si="5"/>
        <v>6</v>
      </c>
      <c r="O33" t="e">
        <f t="shared" si="6"/>
        <v>#VALUE!</v>
      </c>
      <c r="P33" t="str">
        <f t="shared" si="7"/>
        <v>Кузбасс-Торпедовец</v>
      </c>
    </row>
    <row r="34" spans="2:16" ht="12.75" hidden="1">
      <c r="B34" t="s">
        <v>120</v>
      </c>
      <c r="C34">
        <v>1</v>
      </c>
      <c r="D34">
        <v>1</v>
      </c>
      <c r="E34">
        <v>5</v>
      </c>
      <c r="F34">
        <v>4</v>
      </c>
      <c r="G34">
        <v>15</v>
      </c>
      <c r="H34">
        <f>COUNTIF($O$21:$O$34,"&gt;"&amp;O34)+COUNTIF($O$21:$O34,"="&amp;O34)</f>
        <v>28</v>
      </c>
      <c r="I34">
        <f t="shared" si="0"/>
        <v>1</v>
      </c>
      <c r="J34">
        <f t="shared" si="1"/>
        <v>1</v>
      </c>
      <c r="K34">
        <f t="shared" si="2"/>
        <v>5</v>
      </c>
      <c r="L34" t="e">
        <f t="shared" si="3"/>
        <v>#VALUE!</v>
      </c>
      <c r="M34" t="e">
        <f t="shared" si="4"/>
        <v>#VALUE!</v>
      </c>
      <c r="N34">
        <f t="shared" si="5"/>
        <v>4</v>
      </c>
      <c r="O34" t="e">
        <f t="shared" si="6"/>
        <v>#VALUE!</v>
      </c>
      <c r="P34" t="str">
        <f t="shared" si="7"/>
        <v>СКА-Энергия-URSAlex</v>
      </c>
    </row>
    <row r="35" ht="12.75" hidden="1"/>
    <row r="36" ht="12.75" hidden="1"/>
    <row r="37" ht="12.75" hidden="1"/>
    <row r="38" ht="13.5" hidden="1" thickBot="1"/>
    <row r="39" spans="1:10" ht="13.5" thickBot="1">
      <c r="A39" s="46" t="s">
        <v>85</v>
      </c>
      <c r="B39" s="47" t="s">
        <v>86</v>
      </c>
      <c r="C39" s="48" t="s">
        <v>87</v>
      </c>
      <c r="D39" s="48" t="s">
        <v>88</v>
      </c>
      <c r="E39" s="48" t="s">
        <v>89</v>
      </c>
      <c r="F39" s="92" t="s">
        <v>90</v>
      </c>
      <c r="G39" s="93"/>
      <c r="H39" s="94"/>
      <c r="I39" s="48" t="s">
        <v>91</v>
      </c>
      <c r="J39" s="49" t="s">
        <v>92</v>
      </c>
    </row>
    <row r="40" spans="1:10" ht="12.75">
      <c r="A40" s="50">
        <v>1</v>
      </c>
      <c r="B40" s="51" t="e">
        <f>VLOOKUP($A40,$H$21:$P$36,9,0)</f>
        <v>#N/A</v>
      </c>
      <c r="C40" s="52" t="e">
        <f>VLOOKUP($A40,$H$21:$P$36,2,0)</f>
        <v>#N/A</v>
      </c>
      <c r="D40" s="52" t="e">
        <f>VLOOKUP($A40,$H$21:$P$36,3,0)</f>
        <v>#N/A</v>
      </c>
      <c r="E40" s="52" t="e">
        <f>VLOOKUP($A40,$H$21:$P$36,4,0)</f>
        <v>#N/A</v>
      </c>
      <c r="F40" s="53" t="e">
        <f>VLOOKUP($A40,$H$21:$P$36,5,0)</f>
        <v>#N/A</v>
      </c>
      <c r="G40" s="54" t="s">
        <v>4</v>
      </c>
      <c r="H40" s="55" t="e">
        <f>VLOOKUP($A40,$H$21:$P$36,6,0)</f>
        <v>#N/A</v>
      </c>
      <c r="I40" s="52" t="e">
        <f>F40-H40</f>
        <v>#N/A</v>
      </c>
      <c r="J40" s="56" t="e">
        <f>VLOOKUP($A40,$H$21:$P$36,7,0)</f>
        <v>#N/A</v>
      </c>
    </row>
    <row r="41" spans="1:10" ht="12.75">
      <c r="A41" s="57">
        <v>2</v>
      </c>
      <c r="B41" s="58" t="e">
        <f aca="true" t="shared" si="8" ref="B41:B53">VLOOKUP($A41,$H$21:$P$36,9,0)</f>
        <v>#N/A</v>
      </c>
      <c r="C41" s="59" t="e">
        <f aca="true" t="shared" si="9" ref="C41:C53">VLOOKUP($A41,$H$21:$P$36,2,0)</f>
        <v>#N/A</v>
      </c>
      <c r="D41" s="59" t="e">
        <f aca="true" t="shared" si="10" ref="D41:D53">VLOOKUP($A41,$H$21:$P$36,3,0)</f>
        <v>#N/A</v>
      </c>
      <c r="E41" s="59" t="e">
        <f aca="true" t="shared" si="11" ref="E41:E53">VLOOKUP($A41,$H$21:$P$36,4,0)</f>
        <v>#N/A</v>
      </c>
      <c r="F41" s="60" t="e">
        <f aca="true" t="shared" si="12" ref="F41:F53">VLOOKUP($A41,$H$21:$P$36,5,0)</f>
        <v>#N/A</v>
      </c>
      <c r="G41" s="61" t="s">
        <v>4</v>
      </c>
      <c r="H41" s="62" t="e">
        <f aca="true" t="shared" si="13" ref="H41:H53">VLOOKUP($A41,$H$21:$P$36,6,0)</f>
        <v>#N/A</v>
      </c>
      <c r="I41" s="59" t="e">
        <f aca="true" t="shared" si="14" ref="I41:I53">F41-H41</f>
        <v>#N/A</v>
      </c>
      <c r="J41" s="63" t="e">
        <f aca="true" t="shared" si="15" ref="J41:J53">VLOOKUP($A41,$H$21:$P$36,7,0)</f>
        <v>#N/A</v>
      </c>
    </row>
    <row r="42" spans="1:10" ht="12.75">
      <c r="A42" s="57">
        <v>3</v>
      </c>
      <c r="B42" s="58" t="e">
        <f t="shared" si="8"/>
        <v>#N/A</v>
      </c>
      <c r="C42" s="59" t="e">
        <f t="shared" si="9"/>
        <v>#N/A</v>
      </c>
      <c r="D42" s="59" t="e">
        <f t="shared" si="10"/>
        <v>#N/A</v>
      </c>
      <c r="E42" s="59" t="e">
        <f t="shared" si="11"/>
        <v>#N/A</v>
      </c>
      <c r="F42" s="60" t="e">
        <f t="shared" si="12"/>
        <v>#N/A</v>
      </c>
      <c r="G42" s="61" t="s">
        <v>4</v>
      </c>
      <c r="H42" s="62" t="e">
        <f t="shared" si="13"/>
        <v>#N/A</v>
      </c>
      <c r="I42" s="59" t="e">
        <f t="shared" si="14"/>
        <v>#N/A</v>
      </c>
      <c r="J42" s="63" t="e">
        <f t="shared" si="15"/>
        <v>#N/A</v>
      </c>
    </row>
    <row r="43" spans="1:10" ht="12.75">
      <c r="A43" s="64">
        <v>4</v>
      </c>
      <c r="B43" s="65" t="e">
        <f t="shared" si="8"/>
        <v>#N/A</v>
      </c>
      <c r="C43" s="66" t="e">
        <f t="shared" si="9"/>
        <v>#N/A</v>
      </c>
      <c r="D43" s="66" t="e">
        <f t="shared" si="10"/>
        <v>#N/A</v>
      </c>
      <c r="E43" s="66" t="e">
        <f t="shared" si="11"/>
        <v>#N/A</v>
      </c>
      <c r="F43" s="67" t="e">
        <f t="shared" si="12"/>
        <v>#N/A</v>
      </c>
      <c r="G43" s="68" t="s">
        <v>4</v>
      </c>
      <c r="H43" s="69" t="e">
        <f t="shared" si="13"/>
        <v>#N/A</v>
      </c>
      <c r="I43" s="66" t="e">
        <f t="shared" si="14"/>
        <v>#N/A</v>
      </c>
      <c r="J43" s="70" t="e">
        <f t="shared" si="15"/>
        <v>#N/A</v>
      </c>
    </row>
    <row r="44" spans="1:10" ht="12.75">
      <c r="A44" s="64">
        <v>5</v>
      </c>
      <c r="B44" s="65" t="e">
        <f t="shared" si="8"/>
        <v>#N/A</v>
      </c>
      <c r="C44" s="66" t="e">
        <f t="shared" si="9"/>
        <v>#N/A</v>
      </c>
      <c r="D44" s="66" t="e">
        <f t="shared" si="10"/>
        <v>#N/A</v>
      </c>
      <c r="E44" s="66" t="e">
        <f t="shared" si="11"/>
        <v>#N/A</v>
      </c>
      <c r="F44" s="67" t="e">
        <f t="shared" si="12"/>
        <v>#N/A</v>
      </c>
      <c r="G44" s="68" t="s">
        <v>4</v>
      </c>
      <c r="H44" s="69" t="e">
        <f t="shared" si="13"/>
        <v>#N/A</v>
      </c>
      <c r="I44" s="66" t="e">
        <f t="shared" si="14"/>
        <v>#N/A</v>
      </c>
      <c r="J44" s="70" t="e">
        <f t="shared" si="15"/>
        <v>#N/A</v>
      </c>
    </row>
    <row r="45" spans="1:10" ht="12.75">
      <c r="A45" s="64">
        <v>6</v>
      </c>
      <c r="B45" s="65" t="e">
        <f t="shared" si="8"/>
        <v>#N/A</v>
      </c>
      <c r="C45" s="66" t="e">
        <f t="shared" si="9"/>
        <v>#N/A</v>
      </c>
      <c r="D45" s="66" t="e">
        <f t="shared" si="10"/>
        <v>#N/A</v>
      </c>
      <c r="E45" s="66" t="e">
        <f t="shared" si="11"/>
        <v>#N/A</v>
      </c>
      <c r="F45" s="67" t="e">
        <f t="shared" si="12"/>
        <v>#N/A</v>
      </c>
      <c r="G45" s="68" t="s">
        <v>4</v>
      </c>
      <c r="H45" s="69" t="e">
        <f t="shared" si="13"/>
        <v>#N/A</v>
      </c>
      <c r="I45" s="66" t="e">
        <f t="shared" si="14"/>
        <v>#N/A</v>
      </c>
      <c r="J45" s="70" t="e">
        <f t="shared" si="15"/>
        <v>#N/A</v>
      </c>
    </row>
    <row r="46" spans="1:10" ht="12.75">
      <c r="A46" s="64">
        <v>7</v>
      </c>
      <c r="B46" s="65" t="e">
        <f t="shared" si="8"/>
        <v>#N/A</v>
      </c>
      <c r="C46" s="66" t="e">
        <f t="shared" si="9"/>
        <v>#N/A</v>
      </c>
      <c r="D46" s="66" t="e">
        <f t="shared" si="10"/>
        <v>#N/A</v>
      </c>
      <c r="E46" s="66" t="e">
        <f t="shared" si="11"/>
        <v>#N/A</v>
      </c>
      <c r="F46" s="67" t="e">
        <f t="shared" si="12"/>
        <v>#N/A</v>
      </c>
      <c r="G46" s="68" t="s">
        <v>4</v>
      </c>
      <c r="H46" s="69" t="e">
        <f t="shared" si="13"/>
        <v>#N/A</v>
      </c>
      <c r="I46" s="66" t="e">
        <f t="shared" si="14"/>
        <v>#N/A</v>
      </c>
      <c r="J46" s="70" t="e">
        <f t="shared" si="15"/>
        <v>#N/A</v>
      </c>
    </row>
    <row r="47" spans="1:10" ht="12.75">
      <c r="A47" s="64">
        <v>8</v>
      </c>
      <c r="B47" s="65" t="e">
        <f t="shared" si="8"/>
        <v>#N/A</v>
      </c>
      <c r="C47" s="66" t="e">
        <f t="shared" si="9"/>
        <v>#N/A</v>
      </c>
      <c r="D47" s="66" t="e">
        <f t="shared" si="10"/>
        <v>#N/A</v>
      </c>
      <c r="E47" s="66" t="e">
        <f t="shared" si="11"/>
        <v>#N/A</v>
      </c>
      <c r="F47" s="67" t="e">
        <f t="shared" si="12"/>
        <v>#N/A</v>
      </c>
      <c r="G47" s="68" t="s">
        <v>4</v>
      </c>
      <c r="H47" s="69" t="e">
        <f t="shared" si="13"/>
        <v>#N/A</v>
      </c>
      <c r="I47" s="66" t="e">
        <f t="shared" si="14"/>
        <v>#N/A</v>
      </c>
      <c r="J47" s="70" t="e">
        <f t="shared" si="15"/>
        <v>#N/A</v>
      </c>
    </row>
    <row r="48" spans="1:10" ht="12.75">
      <c r="A48" s="64">
        <v>9</v>
      </c>
      <c r="B48" s="65" t="e">
        <f t="shared" si="8"/>
        <v>#N/A</v>
      </c>
      <c r="C48" s="66" t="e">
        <f t="shared" si="9"/>
        <v>#N/A</v>
      </c>
      <c r="D48" s="66" t="e">
        <f t="shared" si="10"/>
        <v>#N/A</v>
      </c>
      <c r="E48" s="66" t="e">
        <f t="shared" si="11"/>
        <v>#N/A</v>
      </c>
      <c r="F48" s="67" t="e">
        <f t="shared" si="12"/>
        <v>#N/A</v>
      </c>
      <c r="G48" s="68" t="s">
        <v>4</v>
      </c>
      <c r="H48" s="69" t="e">
        <f t="shared" si="13"/>
        <v>#N/A</v>
      </c>
      <c r="I48" s="66" t="e">
        <f t="shared" si="14"/>
        <v>#N/A</v>
      </c>
      <c r="J48" s="70" t="e">
        <f t="shared" si="15"/>
        <v>#N/A</v>
      </c>
    </row>
    <row r="49" spans="1:10" ht="12.75">
      <c r="A49" s="64">
        <v>10</v>
      </c>
      <c r="B49" s="65" t="e">
        <f t="shared" si="8"/>
        <v>#N/A</v>
      </c>
      <c r="C49" s="66" t="e">
        <f t="shared" si="9"/>
        <v>#N/A</v>
      </c>
      <c r="D49" s="66" t="e">
        <f t="shared" si="10"/>
        <v>#N/A</v>
      </c>
      <c r="E49" s="66" t="e">
        <f t="shared" si="11"/>
        <v>#N/A</v>
      </c>
      <c r="F49" s="67" t="e">
        <f t="shared" si="12"/>
        <v>#N/A</v>
      </c>
      <c r="G49" s="68" t="s">
        <v>4</v>
      </c>
      <c r="H49" s="69" t="e">
        <f t="shared" si="13"/>
        <v>#N/A</v>
      </c>
      <c r="I49" s="66" t="e">
        <f t="shared" si="14"/>
        <v>#N/A</v>
      </c>
      <c r="J49" s="70" t="e">
        <f t="shared" si="15"/>
        <v>#N/A</v>
      </c>
    </row>
    <row r="50" spans="1:10" ht="12.75">
      <c r="A50" s="64">
        <v>11</v>
      </c>
      <c r="B50" s="65" t="e">
        <f t="shared" si="8"/>
        <v>#N/A</v>
      </c>
      <c r="C50" s="66" t="e">
        <f t="shared" si="9"/>
        <v>#N/A</v>
      </c>
      <c r="D50" s="66" t="e">
        <f t="shared" si="10"/>
        <v>#N/A</v>
      </c>
      <c r="E50" s="66" t="e">
        <f t="shared" si="11"/>
        <v>#N/A</v>
      </c>
      <c r="F50" s="67" t="e">
        <f t="shared" si="12"/>
        <v>#N/A</v>
      </c>
      <c r="G50" s="68" t="s">
        <v>4</v>
      </c>
      <c r="H50" s="69" t="e">
        <f t="shared" si="13"/>
        <v>#N/A</v>
      </c>
      <c r="I50" s="66" t="e">
        <f t="shared" si="14"/>
        <v>#N/A</v>
      </c>
      <c r="J50" s="70" t="e">
        <f t="shared" si="15"/>
        <v>#N/A</v>
      </c>
    </row>
    <row r="51" spans="1:10" ht="12.75">
      <c r="A51" s="64">
        <v>12</v>
      </c>
      <c r="B51" s="65" t="e">
        <f t="shared" si="8"/>
        <v>#N/A</v>
      </c>
      <c r="C51" s="66" t="e">
        <f t="shared" si="9"/>
        <v>#N/A</v>
      </c>
      <c r="D51" s="66" t="e">
        <f t="shared" si="10"/>
        <v>#N/A</v>
      </c>
      <c r="E51" s="66" t="e">
        <f t="shared" si="11"/>
        <v>#N/A</v>
      </c>
      <c r="F51" s="67" t="e">
        <f t="shared" si="12"/>
        <v>#N/A</v>
      </c>
      <c r="G51" s="68" t="s">
        <v>4</v>
      </c>
      <c r="H51" s="69" t="e">
        <f t="shared" si="13"/>
        <v>#N/A</v>
      </c>
      <c r="I51" s="66" t="e">
        <f t="shared" si="14"/>
        <v>#N/A</v>
      </c>
      <c r="J51" s="70" t="e">
        <f t="shared" si="15"/>
        <v>#N/A</v>
      </c>
    </row>
    <row r="52" spans="1:10" ht="12.75">
      <c r="A52" s="64">
        <v>13</v>
      </c>
      <c r="B52" s="65" t="e">
        <f t="shared" si="8"/>
        <v>#N/A</v>
      </c>
      <c r="C52" s="66" t="e">
        <f t="shared" si="9"/>
        <v>#N/A</v>
      </c>
      <c r="D52" s="66" t="e">
        <f t="shared" si="10"/>
        <v>#N/A</v>
      </c>
      <c r="E52" s="66" t="e">
        <f t="shared" si="11"/>
        <v>#N/A</v>
      </c>
      <c r="F52" s="67" t="e">
        <f t="shared" si="12"/>
        <v>#N/A</v>
      </c>
      <c r="G52" s="68" t="s">
        <v>4</v>
      </c>
      <c r="H52" s="69" t="e">
        <f t="shared" si="13"/>
        <v>#N/A</v>
      </c>
      <c r="I52" s="66" t="e">
        <f t="shared" si="14"/>
        <v>#N/A</v>
      </c>
      <c r="J52" s="70" t="e">
        <f t="shared" si="15"/>
        <v>#N/A</v>
      </c>
    </row>
    <row r="53" spans="1:10" ht="12.75">
      <c r="A53" s="64">
        <v>14</v>
      </c>
      <c r="B53" s="65" t="e">
        <f t="shared" si="8"/>
        <v>#N/A</v>
      </c>
      <c r="C53" s="66" t="e">
        <f t="shared" si="9"/>
        <v>#N/A</v>
      </c>
      <c r="D53" s="66" t="e">
        <f t="shared" si="10"/>
        <v>#N/A</v>
      </c>
      <c r="E53" s="66" t="e">
        <f t="shared" si="11"/>
        <v>#N/A</v>
      </c>
      <c r="F53" s="67" t="e">
        <f t="shared" si="12"/>
        <v>#N/A</v>
      </c>
      <c r="G53" s="68" t="s">
        <v>4</v>
      </c>
      <c r="H53" s="69" t="e">
        <f t="shared" si="13"/>
        <v>#N/A</v>
      </c>
      <c r="I53" s="66" t="e">
        <f t="shared" si="14"/>
        <v>#N/A</v>
      </c>
      <c r="J53" s="70" t="e">
        <f t="shared" si="15"/>
        <v>#N/A</v>
      </c>
    </row>
    <row r="54" spans="1:10" ht="12.75">
      <c r="A54" s="64"/>
      <c r="B54" s="65"/>
      <c r="C54" s="66"/>
      <c r="D54" s="66"/>
      <c r="E54" s="66"/>
      <c r="F54" s="67"/>
      <c r="G54" s="68"/>
      <c r="H54" s="69"/>
      <c r="I54" s="66"/>
      <c r="J54" s="70"/>
    </row>
    <row r="55" spans="1:10" ht="13.5" thickBot="1">
      <c r="A55" s="71"/>
      <c r="B55" s="72"/>
      <c r="C55" s="73"/>
      <c r="D55" s="73"/>
      <c r="E55" s="73"/>
      <c r="F55" s="74"/>
      <c r="G55" s="75"/>
      <c r="H55" s="76"/>
      <c r="I55" s="73"/>
      <c r="J55" s="77"/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2012-04-06T11:10:06Z</dcterms:modified>
  <cp:category/>
  <cp:version/>
  <cp:contentType/>
  <cp:contentStatus/>
</cp:coreProperties>
</file>