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firstSheet="3" activeTab="10"/>
  </bookViews>
  <sheets>
    <sheet name="ПрогнозыРос1" sheetId="1" state="hidden" r:id="rId1"/>
    <sheet name="ПрогнозыРос2" sheetId="2" state="hidden" r:id="rId2"/>
    <sheet name="ПрогнозыУкр" sheetId="3" state="hidden" r:id="rId3"/>
    <sheet name="ПрогнозыАнг" sheetId="4" r:id="rId4"/>
    <sheet name="МатчиРос1" sheetId="5" r:id="rId5"/>
    <sheet name="МатчиРос2" sheetId="6" r:id="rId6"/>
    <sheet name="ТаблицаРос1" sheetId="7" r:id="rId7"/>
    <sheet name="ТаблицаРос2" sheetId="8" r:id="rId8"/>
    <sheet name="МатчиУкр" sheetId="9" r:id="rId9"/>
    <sheet name="ТаблицаУкр" sheetId="10" r:id="rId10"/>
    <sheet name="МатчиАнг" sheetId="11" r:id="rId11"/>
    <sheet name="ТаблицаАнг" sheetId="12" r:id="rId12"/>
  </sheets>
  <externalReferences>
    <externalReference r:id="rId15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<sst xmlns="http://schemas.openxmlformats.org/spreadsheetml/2006/main" count="472" uniqueCount="161">
  <si>
    <t>Матчи</t>
  </si>
  <si>
    <t>Прогнозы</t>
  </si>
  <si>
    <t>Участники</t>
  </si>
  <si>
    <t>!</t>
  </si>
  <si>
    <t>-</t>
  </si>
  <si>
    <t>SkVaL-Эвертон</t>
  </si>
  <si>
    <t>Реклин-Тоттенхэм</t>
  </si>
  <si>
    <t>sass1954-Блэкберн</t>
  </si>
  <si>
    <t>afa-Арсенал</t>
  </si>
  <si>
    <t>SuperVlad-Вулверхэмптон</t>
  </si>
  <si>
    <t>alexivan-Болтон</t>
  </si>
  <si>
    <t>Veteran-Ливерпуль</t>
  </si>
  <si>
    <t>Торпедовец-Суонси</t>
  </si>
  <si>
    <t>Математик-Фулхэм</t>
  </si>
  <si>
    <t>Sergo-Ньюкасл</t>
  </si>
  <si>
    <t>aks-Уиган</t>
  </si>
  <si>
    <t>ded-53-Сандерленд</t>
  </si>
  <si>
    <t>Арктика-Челси</t>
  </si>
  <si>
    <t>SERG-КПР</t>
  </si>
  <si>
    <t>egk-Норвич</t>
  </si>
  <si>
    <t>chistjak-Стоук</t>
  </si>
  <si>
    <t>saleh-Ман.Юн.</t>
  </si>
  <si>
    <t>NecID-Ман.Сити</t>
  </si>
  <si>
    <t>кипер46-Вест_Бромвич</t>
  </si>
  <si>
    <t>amelin-Астон_Вилла</t>
  </si>
  <si>
    <t>М</t>
  </si>
  <si>
    <t>Команда</t>
  </si>
  <si>
    <t>В</t>
  </si>
  <si>
    <t>Н</t>
  </si>
  <si>
    <t>П</t>
  </si>
  <si>
    <t>Мячи</t>
  </si>
  <si>
    <t>РМ</t>
  </si>
  <si>
    <t>О</t>
  </si>
  <si>
    <t>Оболонь-Mishgan</t>
  </si>
  <si>
    <t>Таврия-aks</t>
  </si>
  <si>
    <t>Александрия-alexivan</t>
  </si>
  <si>
    <t>Металлист-FanLoko</t>
  </si>
  <si>
    <t>Карпаты-Реклин</t>
  </si>
  <si>
    <t>Днепр-afa</t>
  </si>
  <si>
    <t>Волынь-chon</t>
  </si>
  <si>
    <t>Ильичевец-saleh</t>
  </si>
  <si>
    <t>Кривбасс-sass1954</t>
  </si>
  <si>
    <t>Шахтёр-semeniuk</t>
  </si>
  <si>
    <t>Заря(Лг)-SkVaL</t>
  </si>
  <si>
    <t>Металлург(Дн)-KorsaR</t>
  </si>
  <si>
    <t>Динамо(К)-AlekseyShalaev</t>
  </si>
  <si>
    <t>Арсенал-amelin</t>
  </si>
  <si>
    <t>Ворскла-Горюнович</t>
  </si>
  <si>
    <t>Томь-igorocker</t>
  </si>
  <si>
    <t>Амкар-Марафон</t>
  </si>
  <si>
    <t>Спартак(М)-amelin</t>
  </si>
  <si>
    <t>Кузбасс-Торпедовец</t>
  </si>
  <si>
    <t>Динамо(СПб)-dkdens</t>
  </si>
  <si>
    <t>КАМАЗ-sass1954</t>
  </si>
  <si>
    <t>Динамо(Бр)-FanLoko</t>
  </si>
  <si>
    <t>Зенит-Farar</t>
  </si>
  <si>
    <t>Спартак(Нч)-alexivan</t>
  </si>
  <si>
    <t>Локомотив(М)-AlekseyShalaev</t>
  </si>
  <si>
    <t>Рубин-SkVaL</t>
  </si>
  <si>
    <t>Салют-saleh</t>
  </si>
  <si>
    <t>Ростов-afa</t>
  </si>
  <si>
    <t>Губкин-Горюнович</t>
  </si>
  <si>
    <t>Авангард(К)-кипер46</t>
  </si>
  <si>
    <t>Енисей-aks</t>
  </si>
  <si>
    <t>Терек-Veteran</t>
  </si>
  <si>
    <t>Север-Реклин</t>
  </si>
  <si>
    <t>Сибирь-chistjak</t>
  </si>
  <si>
    <t>Сатурн-Батькович</t>
  </si>
  <si>
    <t>Динамо(М)-SERG</t>
  </si>
  <si>
    <t>ЦСКА(М)-NecID</t>
  </si>
  <si>
    <t>Торпедо(М)-Sergo</t>
  </si>
  <si>
    <t>Алания-demik-78</t>
  </si>
  <si>
    <t>Волга(Тв)-ESI2607</t>
  </si>
  <si>
    <t>Металлург(Оскол)-ehduard-shevcov</t>
  </si>
  <si>
    <t>Черноморец-igor0971</t>
  </si>
  <si>
    <t>Жемчужина-igor0971</t>
  </si>
  <si>
    <t>СКА-Энергия-URSAlex</t>
  </si>
  <si>
    <t/>
  </si>
  <si>
    <t xml:space="preserve">Волынь - Ворскла </t>
  </si>
  <si>
    <t xml:space="preserve">Арсенал К - Оболонь </t>
  </si>
  <si>
    <t xml:space="preserve">Шахтер Д - Динамо К </t>
  </si>
  <si>
    <t xml:space="preserve">Карпаты - Металлург Дн </t>
  </si>
  <si>
    <t xml:space="preserve">Черноморец Од - Заря Лг </t>
  </si>
  <si>
    <t xml:space="preserve">Ильичевец - Таврия </t>
  </si>
  <si>
    <t xml:space="preserve">Кривбасс - Александрия </t>
  </si>
  <si>
    <t>Днепр - Металлист</t>
  </si>
  <si>
    <t xml:space="preserve">Терек - Спартак Нч </t>
  </si>
  <si>
    <t xml:space="preserve">Волга НН - Крылья Советов </t>
  </si>
  <si>
    <t xml:space="preserve">Амкар - Ростов </t>
  </si>
  <si>
    <t xml:space="preserve">Локомотив М - Зенит </t>
  </si>
  <si>
    <t xml:space="preserve">ЦСКА - Анжи </t>
  </si>
  <si>
    <t xml:space="preserve">Динамо М - Рубин </t>
  </si>
  <si>
    <t xml:space="preserve">Краснодар - Томь </t>
  </si>
  <si>
    <t>Спартак М - Кубань</t>
  </si>
  <si>
    <t>1112111(10)</t>
  </si>
  <si>
    <t>1(10)001111</t>
  </si>
  <si>
    <t>111(12)1111</t>
  </si>
  <si>
    <t>1(10)121111</t>
  </si>
  <si>
    <t>11(10)20011</t>
  </si>
  <si>
    <t>11(10)21111</t>
  </si>
  <si>
    <t>111(20)1111</t>
  </si>
  <si>
    <t>112(10)1111</t>
  </si>
  <si>
    <t>1112001(10)</t>
  </si>
  <si>
    <t>11121(10)11</t>
  </si>
  <si>
    <t>11121(12)01</t>
  </si>
  <si>
    <t>11101(10)11</t>
  </si>
  <si>
    <t>111(12)1211</t>
  </si>
  <si>
    <t>2110110(10)</t>
  </si>
  <si>
    <t>10(10)01111</t>
  </si>
  <si>
    <t>1(10)022111</t>
  </si>
  <si>
    <t>111(20)1211</t>
  </si>
  <si>
    <t>1(10)101111</t>
  </si>
  <si>
    <t>11111(10)21</t>
  </si>
  <si>
    <t>10(10)21111</t>
  </si>
  <si>
    <t>111(10)1111</t>
  </si>
  <si>
    <t>1(10)101011</t>
  </si>
  <si>
    <t>11(10)01(20)10</t>
  </si>
  <si>
    <t>11111(20)11</t>
  </si>
  <si>
    <t>211(12)121(12)</t>
  </si>
  <si>
    <t>1102121(12)</t>
  </si>
  <si>
    <t>(20)1(10)01011</t>
  </si>
  <si>
    <t>11(10)11210</t>
  </si>
  <si>
    <t>111(20)1(20)11</t>
  </si>
  <si>
    <t>(12)1121212</t>
  </si>
  <si>
    <t>(10)1(10)21110</t>
  </si>
  <si>
    <t>0110(12)220</t>
  </si>
  <si>
    <t>(12)112121(10)</t>
  </si>
  <si>
    <t>(10)101101(10)</t>
  </si>
  <si>
    <t>2111121(10)</t>
  </si>
  <si>
    <t>01(12)0121(12)</t>
  </si>
  <si>
    <t>0110100(20)</t>
  </si>
  <si>
    <t>(20)1021(10)2111</t>
  </si>
  <si>
    <t>(10)102110111</t>
  </si>
  <si>
    <t>(10)1(12)2112101</t>
  </si>
  <si>
    <t>(12)112112111</t>
  </si>
  <si>
    <t>(20)1(12)2112111</t>
  </si>
  <si>
    <t>011211(20)111</t>
  </si>
  <si>
    <t>21221(10)211(10)</t>
  </si>
  <si>
    <t>111111(12)111</t>
  </si>
  <si>
    <t>11121(20)(12)111</t>
  </si>
  <si>
    <t>(20)112122111</t>
  </si>
  <si>
    <t>(20)1(10)2120111</t>
  </si>
  <si>
    <t>01(12)2102111</t>
  </si>
  <si>
    <t>01(12)(20)110111</t>
  </si>
  <si>
    <t>21(20)2112111</t>
  </si>
  <si>
    <t>21(10)21(10)2101</t>
  </si>
  <si>
    <t>21(10)2110111</t>
  </si>
  <si>
    <t>111(10)11(12)111</t>
  </si>
  <si>
    <t>012110(10)101</t>
  </si>
  <si>
    <t>(12)11(12)111111</t>
  </si>
  <si>
    <t>01101101(10)1</t>
  </si>
  <si>
    <t>Суонси - Ньюкасл</t>
  </si>
  <si>
    <t>Сток - Вулверхэмптон</t>
  </si>
  <si>
    <t>Арсенал - Манчестер Сити</t>
  </si>
  <si>
    <t>Сандерленд - Тоттенхэм</t>
  </si>
  <si>
    <t>Челси - Уиган</t>
  </si>
  <si>
    <t>Болтон - Фулхэм</t>
  </si>
  <si>
    <t>Норвич - Эвертон</t>
  </si>
  <si>
    <t>Манчестер Юнт. - КПР</t>
  </si>
  <si>
    <t>Вест-Бромвич - Блэкберн</t>
  </si>
  <si>
    <t>Ливерпуль - Астон Вилла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</si>
</sst>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4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35" borderId="29" xfId="0" applyFont="1" applyFill="1" applyBorder="1" applyAlignment="1">
      <alignment/>
    </xf>
    <xf numFmtId="0" fontId="9" fillId="35" borderId="30" xfId="0" applyFont="1" applyFill="1" applyBorder="1" applyAlignment="1">
      <alignment/>
    </xf>
    <xf numFmtId="0" fontId="9" fillId="35" borderId="30" xfId="0" applyFont="1" applyFill="1" applyBorder="1" applyAlignment="1">
      <alignment horizontal="center"/>
    </xf>
    <xf numFmtId="0" fontId="9" fillId="35" borderId="31" xfId="0" applyFont="1" applyFill="1" applyBorder="1" applyAlignment="1">
      <alignment/>
    </xf>
    <xf numFmtId="0" fontId="9" fillId="35" borderId="32" xfId="0" applyFont="1" applyFill="1" applyBorder="1" applyAlignment="1">
      <alignment/>
    </xf>
    <xf numFmtId="0" fontId="9" fillId="35" borderId="33" xfId="0" applyFont="1" applyFill="1" applyBorder="1" applyAlignment="1">
      <alignment horizontal="left"/>
    </xf>
    <xf numFmtId="0" fontId="9" fillId="35" borderId="34" xfId="0" applyFont="1" applyFill="1" applyBorder="1" applyAlignment="1">
      <alignment/>
    </xf>
    <xf numFmtId="0" fontId="9" fillId="36" borderId="35" xfId="0" applyFont="1" applyFill="1" applyBorder="1" applyAlignment="1">
      <alignment/>
    </xf>
    <xf numFmtId="0" fontId="9" fillId="36" borderId="25" xfId="0" applyFont="1" applyFill="1" applyBorder="1" applyAlignment="1">
      <alignment/>
    </xf>
    <xf numFmtId="0" fontId="9" fillId="36" borderId="25" xfId="0" applyFont="1" applyFill="1" applyBorder="1" applyAlignment="1">
      <alignment horizontal="center"/>
    </xf>
    <xf numFmtId="0" fontId="9" fillId="36" borderId="36" xfId="0" applyFont="1" applyFill="1" applyBorder="1" applyAlignment="1">
      <alignment/>
    </xf>
    <xf numFmtId="0" fontId="9" fillId="36" borderId="37" xfId="0" applyFont="1" applyFill="1" applyBorder="1" applyAlignment="1">
      <alignment/>
    </xf>
    <xf numFmtId="0" fontId="9" fillId="36" borderId="38" xfId="0" applyFont="1" applyFill="1" applyBorder="1" applyAlignment="1">
      <alignment horizontal="left"/>
    </xf>
    <xf numFmtId="0" fontId="9" fillId="36" borderId="39" xfId="0" applyFont="1" applyFill="1" applyBorder="1" applyAlignment="1">
      <alignment/>
    </xf>
    <xf numFmtId="0" fontId="9" fillId="37" borderId="35" xfId="0" applyFont="1" applyFill="1" applyBorder="1" applyAlignment="1">
      <alignment/>
    </xf>
    <xf numFmtId="0" fontId="9" fillId="37" borderId="25" xfId="0" applyFont="1" applyFill="1" applyBorder="1" applyAlignment="1">
      <alignment/>
    </xf>
    <xf numFmtId="0" fontId="9" fillId="37" borderId="25" xfId="0" applyFont="1" applyFill="1" applyBorder="1" applyAlignment="1">
      <alignment horizontal="center"/>
    </xf>
    <xf numFmtId="0" fontId="9" fillId="37" borderId="36" xfId="0" applyFont="1" applyFill="1" applyBorder="1" applyAlignment="1">
      <alignment/>
    </xf>
    <xf numFmtId="0" fontId="9" fillId="37" borderId="37" xfId="0" applyFont="1" applyFill="1" applyBorder="1" applyAlignment="1">
      <alignment/>
    </xf>
    <xf numFmtId="0" fontId="9" fillId="37" borderId="38" xfId="0" applyFont="1" applyFill="1" applyBorder="1" applyAlignment="1">
      <alignment horizontal="left"/>
    </xf>
    <xf numFmtId="0" fontId="9" fillId="37" borderId="39" xfId="0" applyFont="1" applyFill="1" applyBorder="1" applyAlignment="1">
      <alignment/>
    </xf>
    <xf numFmtId="0" fontId="9" fillId="37" borderId="40" xfId="0" applyFont="1" applyFill="1" applyBorder="1" applyAlignment="1">
      <alignment/>
    </xf>
    <xf numFmtId="0" fontId="9" fillId="37" borderId="41" xfId="0" applyFont="1" applyFill="1" applyBorder="1" applyAlignment="1">
      <alignment/>
    </xf>
    <xf numFmtId="0" fontId="9" fillId="37" borderId="41" xfId="0" applyFont="1" applyFill="1" applyBorder="1" applyAlignment="1">
      <alignment horizontal="center"/>
    </xf>
    <xf numFmtId="0" fontId="9" fillId="37" borderId="42" xfId="0" applyFont="1" applyFill="1" applyBorder="1" applyAlignment="1">
      <alignment/>
    </xf>
    <xf numFmtId="0" fontId="9" fillId="37" borderId="43" xfId="0" applyFont="1" applyFill="1" applyBorder="1" applyAlignment="1">
      <alignment/>
    </xf>
    <xf numFmtId="0" fontId="9" fillId="37" borderId="44" xfId="0" applyFont="1" applyFill="1" applyBorder="1" applyAlignment="1">
      <alignment horizontal="left"/>
    </xf>
    <xf numFmtId="0" fontId="9" fillId="37" borderId="45" xfId="0" applyFont="1" applyFill="1" applyBorder="1" applyAlignment="1">
      <alignment/>
    </xf>
    <xf numFmtId="0" fontId="9" fillId="37" borderId="46" xfId="0" applyFont="1" applyFill="1" applyBorder="1" applyAlignment="1">
      <alignment/>
    </xf>
    <xf numFmtId="0" fontId="9" fillId="37" borderId="47" xfId="0" applyFont="1" applyFill="1" applyBorder="1" applyAlignment="1">
      <alignment/>
    </xf>
    <xf numFmtId="0" fontId="9" fillId="37" borderId="47" xfId="0" applyFont="1" applyFill="1" applyBorder="1" applyAlignment="1">
      <alignment horizontal="center"/>
    </xf>
    <xf numFmtId="0" fontId="9" fillId="37" borderId="48" xfId="0" applyFont="1" applyFill="1" applyBorder="1" applyAlignment="1">
      <alignment/>
    </xf>
    <xf numFmtId="0" fontId="9" fillId="37" borderId="49" xfId="0" applyFont="1" applyFill="1" applyBorder="1" applyAlignment="1">
      <alignment/>
    </xf>
    <xf numFmtId="0" fontId="9" fillId="37" borderId="50" xfId="0" applyFont="1" applyFill="1" applyBorder="1" applyAlignment="1">
      <alignment horizontal="left"/>
    </xf>
    <xf numFmtId="0" fontId="9" fillId="37" borderId="51" xfId="0" applyFont="1" applyFill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8" fillId="34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 horizontal="left"/>
    </xf>
    <xf numFmtId="0" fontId="2" fillId="0" borderId="0" xfId="0" applyFont="1" applyAlignment="1">
      <alignment/>
    </xf>
    <xf numFmtId="0" fontId="0" fillId="37" borderId="0" xfId="0" applyFill="1" applyBorder="1" applyAlignment="1">
      <alignment/>
    </xf>
    <xf numFmtId="0" fontId="0" fillId="33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8" fillId="37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9" fontId="6" fillId="0" borderId="5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2" fillId="33" borderId="53" xfId="0" applyFont="1" applyFill="1" applyBorder="1" applyAlignment="1">
      <alignment horizontal="center" textRotation="90"/>
    </xf>
    <xf numFmtId="0" fontId="2" fillId="33" borderId="54" xfId="0" applyFont="1" applyFill="1" applyBorder="1" applyAlignment="1">
      <alignment horizontal="center" textRotation="90"/>
    </xf>
    <xf numFmtId="0" fontId="2" fillId="33" borderId="55" xfId="0" applyFont="1" applyFill="1" applyBorder="1" applyAlignment="1">
      <alignment horizontal="center" textRotation="90"/>
    </xf>
    <xf numFmtId="49" fontId="47" fillId="33" borderId="56" xfId="0" applyNumberFormat="1" applyFont="1" applyFill="1" applyBorder="1" applyAlignment="1">
      <alignment horizontal="center" vertical="center"/>
    </xf>
    <xf numFmtId="49" fontId="47" fillId="33" borderId="57" xfId="0" applyNumberFormat="1" applyFont="1" applyFill="1" applyBorder="1" applyAlignment="1">
      <alignment horizontal="center" vertical="center"/>
    </xf>
    <xf numFmtId="49" fontId="47" fillId="33" borderId="58" xfId="0" applyNumberFormat="1" applyFont="1" applyFill="1" applyBorder="1" applyAlignment="1">
      <alignment horizontal="center" vertical="center"/>
    </xf>
    <xf numFmtId="49" fontId="47" fillId="34" borderId="56" xfId="0" applyNumberFormat="1" applyFont="1" applyFill="1" applyBorder="1" applyAlignment="1">
      <alignment horizontal="center" vertical="center"/>
    </xf>
    <xf numFmtId="49" fontId="47" fillId="34" borderId="58" xfId="0" applyNumberFormat="1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49" fontId="47" fillId="34" borderId="5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114300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33375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B1:O42"/>
  <sheetViews>
    <sheetView zoomScalePageLayoutView="0" workbookViewId="0" topLeftCell="A1">
      <selection activeCell="G6" sqref="G6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103" t="s">
        <v>86</v>
      </c>
      <c r="D3" s="15" t="s">
        <v>76</v>
      </c>
      <c r="E3" s="28" t="s">
        <v>94</v>
      </c>
    </row>
    <row r="4" spans="2:5" ht="13.5" thickBot="1">
      <c r="B4" t="s">
        <v>87</v>
      </c>
      <c r="D4" s="15" t="s">
        <v>56</v>
      </c>
      <c r="E4" s="28" t="s">
        <v>95</v>
      </c>
    </row>
    <row r="5" spans="2:5" ht="14.25" thickBot="1">
      <c r="B5" t="s">
        <v>88</v>
      </c>
      <c r="D5" s="15" t="s">
        <v>54</v>
      </c>
      <c r="E5" s="28" t="s">
        <v>96</v>
      </c>
    </row>
    <row r="6" spans="2:5" ht="14.25" thickBot="1">
      <c r="B6" t="s">
        <v>89</v>
      </c>
      <c r="D6" s="15" t="s">
        <v>58</v>
      </c>
      <c r="E6" s="28" t="s">
        <v>97</v>
      </c>
    </row>
    <row r="7" spans="2:5" ht="14.25" thickBot="1">
      <c r="B7" t="s">
        <v>90</v>
      </c>
      <c r="D7" s="15" t="s">
        <v>52</v>
      </c>
      <c r="E7" s="28" t="s">
        <v>98</v>
      </c>
    </row>
    <row r="8" spans="2:5" ht="14.25" thickBot="1">
      <c r="B8" s="103" t="s">
        <v>91</v>
      </c>
      <c r="D8" s="15" t="s">
        <v>60</v>
      </c>
      <c r="E8" s="28" t="s">
        <v>99</v>
      </c>
    </row>
    <row r="9" spans="2:5" ht="14.25" thickBot="1">
      <c r="B9" s="103" t="s">
        <v>92</v>
      </c>
      <c r="D9" s="15" t="s">
        <v>50</v>
      </c>
      <c r="E9" s="28" t="s">
        <v>100</v>
      </c>
    </row>
    <row r="10" spans="2:5" ht="14.25" thickBot="1">
      <c r="B10" s="103" t="s">
        <v>93</v>
      </c>
      <c r="D10" s="15" t="s">
        <v>59</v>
      </c>
      <c r="E10" s="28" t="s">
        <v>101</v>
      </c>
    </row>
    <row r="11" spans="2:5" ht="14.25" thickBot="1">
      <c r="B11"/>
      <c r="D11" s="15" t="s">
        <v>48</v>
      </c>
      <c r="E11" s="28" t="s">
        <v>96</v>
      </c>
    </row>
    <row r="12" spans="2:5" ht="14.25" thickBot="1">
      <c r="B12"/>
      <c r="D12" s="15" t="s">
        <v>57</v>
      </c>
      <c r="E12" s="28" t="s">
        <v>96</v>
      </c>
    </row>
    <row r="13" spans="2:5" ht="14.25" thickBot="1">
      <c r="B13" s="7"/>
      <c r="D13" s="15" t="s">
        <v>49</v>
      </c>
      <c r="E13" s="28" t="s">
        <v>102</v>
      </c>
    </row>
    <row r="14" spans="4:5" ht="14.25" thickBot="1">
      <c r="D14" s="15" t="s">
        <v>55</v>
      </c>
      <c r="E14" s="28" t="s">
        <v>103</v>
      </c>
    </row>
    <row r="15" spans="4:5" ht="14.25" thickBot="1">
      <c r="D15" s="15" t="s">
        <v>51</v>
      </c>
      <c r="E15" s="28" t="s">
        <v>104</v>
      </c>
    </row>
    <row r="16" spans="2:5" ht="14.25" thickBot="1">
      <c r="B16" s="15"/>
      <c r="D16" s="15" t="s">
        <v>53</v>
      </c>
      <c r="E16" s="28" t="s">
        <v>105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104"/>
    </row>
    <row r="19" spans="2:6" ht="13.5">
      <c r="B19" s="15"/>
      <c r="C19" s="8"/>
      <c r="D19" s="15"/>
      <c r="E19" s="105"/>
      <c r="F19" s="8"/>
    </row>
    <row r="20" spans="2:6" ht="14.25" thickBot="1">
      <c r="B20" s="15"/>
      <c r="C20" s="8"/>
      <c r="D20" s="15"/>
      <c r="E20" s="106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МатчиУкр!B3</f>
        <v>Арсенал-amelin</v>
      </c>
      <c r="C1">
        <f>LEFT(МатчиУкр!K3,1)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МатчиУкр!B4</f>
        <v>Оболонь-Mishgan</v>
      </c>
      <c r="C2">
        <f>RIGHT(МатчиУкр!K3,1)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МатчиУкр!B5</f>
        <v>Днепр-afa</v>
      </c>
      <c r="C3">
        <f>LEFT(МатчиУкр!K5,1)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МатчиУкр!B6</f>
        <v>Металлист-FanLoko</v>
      </c>
      <c r="C4">
        <f>RIGHT(МатчиУкр!K5,1)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МатчиУкр!B7</f>
        <v>Черноморец-igor0971</v>
      </c>
      <c r="C5">
        <f>LEFT(МатчиУкр!K7,1)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МатчиУкр!B8</f>
        <v>Заря(Лг)-SkVaL</v>
      </c>
      <c r="C6">
        <f>RIGHT(МатчиУкр!K7,1)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МатчиУкр!B9</f>
        <v>Карпаты-Реклин</v>
      </c>
      <c r="C7">
        <f>LEFT(МатчиУкр!K9,1)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МатчиУкр!B10</f>
        <v>Металлург(Дн)-KorsaR</v>
      </c>
      <c r="C8">
        <f>RIGHT(МатчиУкр!K9,1)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МатчиУкр!B11</f>
        <v>Ильичевец-saleh</v>
      </c>
      <c r="C9">
        <f>LEFT(МатчиУкр!K11,1)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МатчиУкр!B12</f>
        <v>Таврия-aks</v>
      </c>
      <c r="C10">
        <f>RIGHT(МатчиУкр!K11,1)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МатчиУкр!B13</f>
        <v>Волынь-chon</v>
      </c>
      <c r="C11">
        <f>LEFT(МатчиУкр!K13,1)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МатчиУкр!B14</f>
        <v>Ворскла-Горюнович</v>
      </c>
      <c r="C12">
        <f>RIGHT(МатчиУкр!K13,1)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МатчиУкр!B15</f>
        <v>Шахтёр-semeniuk</v>
      </c>
      <c r="C13">
        <f>LEFT(МатчиУкр!K15,1)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МатчиУкр!B16</f>
        <v>Динамо(К)-AlekseyShalaev</v>
      </c>
      <c r="C14">
        <f>RIGHT(МатчиУкр!K15,1)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МатчиУкр!B17</f>
        <v>Кривбасс-sass1954</v>
      </c>
      <c r="C15">
        <f>LEFT(МатчиУкр!K17,1)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МатчиУкр!B18</f>
        <v>Александрия-alexivan</v>
      </c>
      <c r="C16">
        <f>RIGHT(МатчиУкр!K17,1)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ht="12.75" hidden="1"/>
    <row r="18" ht="12.75" hidden="1"/>
    <row r="19" ht="12.75" hidden="1"/>
    <row r="20" ht="12.75" hidden="1"/>
    <row r="21" spans="2:16" ht="12.75" hidden="1">
      <c r="B21" t="s">
        <v>47</v>
      </c>
      <c r="C21">
        <v>12</v>
      </c>
      <c r="D21">
        <v>9</v>
      </c>
      <c r="E21">
        <v>4</v>
      </c>
      <c r="F21">
        <v>22</v>
      </c>
      <c r="G21">
        <v>23</v>
      </c>
      <c r="H21">
        <f>COUNTIF($O$21:$O$36,"&gt;"&amp;O21)+COUNTIF($O$21:$O21,"="&amp;O21)</f>
        <v>17</v>
      </c>
      <c r="I21">
        <f>C21+VLOOKUP($B21,$B$1:$H$16,3,0)</f>
        <v>12</v>
      </c>
      <c r="J21">
        <f>D21+VLOOKUP($B21,$B$1:$H$16,4,0)</f>
        <v>9</v>
      </c>
      <c r="K21">
        <f>E21+VLOOKUP($B21,$B$1:$H$16,5,0)</f>
        <v>4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45</v>
      </c>
      <c r="O21" t="e">
        <f>N21+(I21*0.1)+((L21-M21)*0.01)+(L21*0.001)</f>
        <v>#VALUE!</v>
      </c>
      <c r="P21" t="str">
        <f>B21</f>
        <v>Ворскла-Горюнович</v>
      </c>
    </row>
    <row r="22" spans="2:16" ht="12.75" hidden="1">
      <c r="B22" t="s">
        <v>38</v>
      </c>
      <c r="C22">
        <v>10</v>
      </c>
      <c r="D22">
        <v>13</v>
      </c>
      <c r="E22">
        <v>2</v>
      </c>
      <c r="F22">
        <v>17</v>
      </c>
      <c r="G22">
        <v>9</v>
      </c>
      <c r="H22">
        <f>COUNTIF($O$21:$O$36,"&gt;"&amp;O22)+COUNTIF($O$21:$O22,"="&amp;O22)</f>
        <v>18</v>
      </c>
      <c r="I22">
        <f aca="true" t="shared" si="0" ref="I22:I36">C22+VLOOKUP($B22,$B$1:$H$16,3,0)</f>
        <v>10</v>
      </c>
      <c r="J22">
        <f aca="true" t="shared" si="1" ref="J22:J36">D22+VLOOKUP($B22,$B$1:$H$16,4,0)</f>
        <v>13</v>
      </c>
      <c r="K22">
        <f aca="true" t="shared" si="2" ref="K22:K36">E22+VLOOKUP($B22,$B$1:$H$16,5,0)</f>
        <v>2</v>
      </c>
      <c r="L22" t="e">
        <f aca="true" t="shared" si="3" ref="L22:L36">F22+VLOOKUP($B22,$B$1:$H$16,6,0)</f>
        <v>#VALUE!</v>
      </c>
      <c r="M22" t="e">
        <f aca="true" t="shared" si="4" ref="M22:M36">G22+VLOOKUP($B22,$B$1:$H$16,7,0)</f>
        <v>#VALUE!</v>
      </c>
      <c r="N22">
        <f aca="true" t="shared" si="5" ref="N22:N36">I22*3+J22</f>
        <v>43</v>
      </c>
      <c r="O22" t="e">
        <f aca="true" t="shared" si="6" ref="O22:O36">N22+(I22*0.1)+((L22-M22)*0.01)+(L22*0.001)</f>
        <v>#VALUE!</v>
      </c>
      <c r="P22" t="str">
        <f aca="true" t="shared" si="7" ref="P22:P36">B22</f>
        <v>Днепр-afa</v>
      </c>
    </row>
    <row r="23" spans="2:16" ht="12.75" hidden="1">
      <c r="B23" t="s">
        <v>36</v>
      </c>
      <c r="C23">
        <v>10</v>
      </c>
      <c r="D23">
        <v>10</v>
      </c>
      <c r="E23">
        <v>5</v>
      </c>
      <c r="F23">
        <v>19</v>
      </c>
      <c r="G23">
        <v>13</v>
      </c>
      <c r="H23">
        <f>COUNTIF($O$21:$O$36,"&gt;"&amp;O23)+COUNTIF($O$21:$O23,"="&amp;O23)</f>
        <v>19</v>
      </c>
      <c r="I23">
        <f t="shared" si="0"/>
        <v>10</v>
      </c>
      <c r="J23">
        <f t="shared" si="1"/>
        <v>10</v>
      </c>
      <c r="K23">
        <f t="shared" si="2"/>
        <v>5</v>
      </c>
      <c r="L23" t="e">
        <f t="shared" si="3"/>
        <v>#VALUE!</v>
      </c>
      <c r="M23" t="e">
        <f t="shared" si="4"/>
        <v>#VALUE!</v>
      </c>
      <c r="N23">
        <f t="shared" si="5"/>
        <v>40</v>
      </c>
      <c r="O23" t="e">
        <f t="shared" si="6"/>
        <v>#VALUE!</v>
      </c>
      <c r="P23" t="str">
        <f t="shared" si="7"/>
        <v>Металлист-FanLoko</v>
      </c>
    </row>
    <row r="24" spans="2:16" ht="12.75" hidden="1">
      <c r="B24" t="s">
        <v>45</v>
      </c>
      <c r="C24">
        <v>10</v>
      </c>
      <c r="D24">
        <v>9</v>
      </c>
      <c r="E24">
        <v>6</v>
      </c>
      <c r="F24">
        <v>16</v>
      </c>
      <c r="G24">
        <v>11</v>
      </c>
      <c r="H24">
        <f>COUNTIF($O$21:$O$36,"&gt;"&amp;O24)+COUNTIF($O$21:$O24,"="&amp;O24)</f>
        <v>20</v>
      </c>
      <c r="I24">
        <f t="shared" si="0"/>
        <v>10</v>
      </c>
      <c r="J24">
        <f t="shared" si="1"/>
        <v>9</v>
      </c>
      <c r="K24">
        <f t="shared" si="2"/>
        <v>6</v>
      </c>
      <c r="L24" t="e">
        <f t="shared" si="3"/>
        <v>#VALUE!</v>
      </c>
      <c r="M24" t="e">
        <f t="shared" si="4"/>
        <v>#VALUE!</v>
      </c>
      <c r="N24">
        <f t="shared" si="5"/>
        <v>39</v>
      </c>
      <c r="O24" t="e">
        <f t="shared" si="6"/>
        <v>#VALUE!</v>
      </c>
      <c r="P24" t="str">
        <f t="shared" si="7"/>
        <v>Динамо(К)-AlekseyShalaev</v>
      </c>
    </row>
    <row r="25" spans="2:16" ht="12.75" hidden="1">
      <c r="B25" t="s">
        <v>43</v>
      </c>
      <c r="C25">
        <v>10</v>
      </c>
      <c r="D25">
        <v>5</v>
      </c>
      <c r="E25">
        <v>10</v>
      </c>
      <c r="F25">
        <v>15</v>
      </c>
      <c r="G25">
        <v>16</v>
      </c>
      <c r="H25">
        <f>COUNTIF($O$21:$O$36,"&gt;"&amp;O25)+COUNTIF($O$21:$O25,"="&amp;O25)</f>
        <v>21</v>
      </c>
      <c r="I25">
        <f t="shared" si="0"/>
        <v>10</v>
      </c>
      <c r="J25">
        <f t="shared" si="1"/>
        <v>5</v>
      </c>
      <c r="K25">
        <f t="shared" si="2"/>
        <v>10</v>
      </c>
      <c r="L25" t="e">
        <f t="shared" si="3"/>
        <v>#VALUE!</v>
      </c>
      <c r="M25" t="e">
        <f t="shared" si="4"/>
        <v>#VALUE!</v>
      </c>
      <c r="N25">
        <f t="shared" si="5"/>
        <v>35</v>
      </c>
      <c r="O25" t="e">
        <f t="shared" si="6"/>
        <v>#VALUE!</v>
      </c>
      <c r="P25" t="str">
        <f t="shared" si="7"/>
        <v>Заря(Лг)-SkVaL</v>
      </c>
    </row>
    <row r="26" spans="2:16" ht="12.75" hidden="1">
      <c r="B26" t="s">
        <v>34</v>
      </c>
      <c r="C26">
        <v>8</v>
      </c>
      <c r="D26">
        <v>11</v>
      </c>
      <c r="E26">
        <v>6</v>
      </c>
      <c r="F26">
        <v>15</v>
      </c>
      <c r="G26">
        <v>15</v>
      </c>
      <c r="H26">
        <f>COUNTIF($O$21:$O$36,"&gt;"&amp;O26)+COUNTIF($O$21:$O26,"="&amp;O26)</f>
        <v>22</v>
      </c>
      <c r="I26">
        <f t="shared" si="0"/>
        <v>8</v>
      </c>
      <c r="J26">
        <f t="shared" si="1"/>
        <v>11</v>
      </c>
      <c r="K26">
        <f t="shared" si="2"/>
        <v>6</v>
      </c>
      <c r="L26" t="e">
        <f t="shared" si="3"/>
        <v>#VALUE!</v>
      </c>
      <c r="M26" t="e">
        <f t="shared" si="4"/>
        <v>#VALUE!</v>
      </c>
      <c r="N26">
        <f t="shared" si="5"/>
        <v>35</v>
      </c>
      <c r="O26" t="e">
        <f t="shared" si="6"/>
        <v>#VALUE!</v>
      </c>
      <c r="P26" t="str">
        <f t="shared" si="7"/>
        <v>Таврия-aks</v>
      </c>
    </row>
    <row r="27" spans="2:16" ht="12.75" hidden="1">
      <c r="B27" t="s">
        <v>46</v>
      </c>
      <c r="C27">
        <v>8</v>
      </c>
      <c r="D27">
        <v>8</v>
      </c>
      <c r="E27">
        <v>9</v>
      </c>
      <c r="F27">
        <v>22</v>
      </c>
      <c r="G27">
        <v>14</v>
      </c>
      <c r="H27">
        <f>COUNTIF($O$21:$O$36,"&gt;"&amp;O27)+COUNTIF($O$21:$O27,"="&amp;O27)</f>
        <v>23</v>
      </c>
      <c r="I27">
        <f t="shared" si="0"/>
        <v>8</v>
      </c>
      <c r="J27">
        <f t="shared" si="1"/>
        <v>8</v>
      </c>
      <c r="K27">
        <f t="shared" si="2"/>
        <v>9</v>
      </c>
      <c r="L27" t="e">
        <f t="shared" si="3"/>
        <v>#VALUE!</v>
      </c>
      <c r="M27" t="e">
        <f t="shared" si="4"/>
        <v>#VALUE!</v>
      </c>
      <c r="N27">
        <f t="shared" si="5"/>
        <v>32</v>
      </c>
      <c r="O27" t="e">
        <f t="shared" si="6"/>
        <v>#VALUE!</v>
      </c>
      <c r="P27" t="str">
        <f t="shared" si="7"/>
        <v>Арсенал-amelin</v>
      </c>
    </row>
    <row r="28" spans="2:16" ht="12.75" hidden="1">
      <c r="B28" t="s">
        <v>41</v>
      </c>
      <c r="C28">
        <v>8</v>
      </c>
      <c r="D28">
        <v>8</v>
      </c>
      <c r="E28">
        <v>9</v>
      </c>
      <c r="F28">
        <v>16</v>
      </c>
      <c r="G28">
        <v>12</v>
      </c>
      <c r="H28">
        <f>COUNTIF($O$21:$O$36,"&gt;"&amp;O28)+COUNTIF($O$21:$O28,"="&amp;O28)</f>
        <v>24</v>
      </c>
      <c r="I28">
        <f t="shared" si="0"/>
        <v>8</v>
      </c>
      <c r="J28">
        <f t="shared" si="1"/>
        <v>8</v>
      </c>
      <c r="K28">
        <f t="shared" si="2"/>
        <v>9</v>
      </c>
      <c r="L28" t="e">
        <f t="shared" si="3"/>
        <v>#VALUE!</v>
      </c>
      <c r="M28" t="e">
        <f t="shared" si="4"/>
        <v>#VALUE!</v>
      </c>
      <c r="N28">
        <f t="shared" si="5"/>
        <v>32</v>
      </c>
      <c r="O28" t="e">
        <f t="shared" si="6"/>
        <v>#VALUE!</v>
      </c>
      <c r="P28" t="str">
        <f t="shared" si="7"/>
        <v>Кривбасс-sass1954</v>
      </c>
    </row>
    <row r="29" spans="2:16" ht="12.75" hidden="1">
      <c r="B29" t="s">
        <v>44</v>
      </c>
      <c r="C29">
        <v>7</v>
      </c>
      <c r="D29">
        <v>11</v>
      </c>
      <c r="E29">
        <v>7</v>
      </c>
      <c r="F29">
        <v>17</v>
      </c>
      <c r="G29">
        <v>15</v>
      </c>
      <c r="H29">
        <f>COUNTIF($O$21:$O$36,"&gt;"&amp;O29)+COUNTIF($O$21:$O29,"="&amp;O29)</f>
        <v>25</v>
      </c>
      <c r="I29">
        <f t="shared" si="0"/>
        <v>7</v>
      </c>
      <c r="J29">
        <f t="shared" si="1"/>
        <v>11</v>
      </c>
      <c r="K29">
        <f t="shared" si="2"/>
        <v>7</v>
      </c>
      <c r="L29" t="e">
        <f t="shared" si="3"/>
        <v>#VALUE!</v>
      </c>
      <c r="M29" t="e">
        <f t="shared" si="4"/>
        <v>#VALUE!</v>
      </c>
      <c r="N29">
        <f t="shared" si="5"/>
        <v>32</v>
      </c>
      <c r="O29" t="e">
        <f t="shared" si="6"/>
        <v>#VALUE!</v>
      </c>
      <c r="P29" t="str">
        <f t="shared" si="7"/>
        <v>Металлург(Дн)-KorsaR</v>
      </c>
    </row>
    <row r="30" spans="2:16" ht="12.75" hidden="1">
      <c r="B30" t="s">
        <v>74</v>
      </c>
      <c r="C30">
        <v>7</v>
      </c>
      <c r="D30">
        <v>11</v>
      </c>
      <c r="E30">
        <v>7</v>
      </c>
      <c r="F30">
        <v>17</v>
      </c>
      <c r="G30">
        <v>15</v>
      </c>
      <c r="H30">
        <f>COUNTIF($O$21:$O$36,"&gt;"&amp;O30)+COUNTIF($O$21:$O30,"="&amp;O30)</f>
        <v>26</v>
      </c>
      <c r="I30">
        <f t="shared" si="0"/>
        <v>7</v>
      </c>
      <c r="J30">
        <f t="shared" si="1"/>
        <v>11</v>
      </c>
      <c r="K30">
        <f t="shared" si="2"/>
        <v>7</v>
      </c>
      <c r="L30" t="e">
        <f t="shared" si="3"/>
        <v>#VALUE!</v>
      </c>
      <c r="M30" t="e">
        <f t="shared" si="4"/>
        <v>#VALUE!</v>
      </c>
      <c r="N30">
        <f t="shared" si="5"/>
        <v>32</v>
      </c>
      <c r="O30" t="e">
        <f t="shared" si="6"/>
        <v>#VALUE!</v>
      </c>
      <c r="P30" t="str">
        <f t="shared" si="7"/>
        <v>Черноморец-igor0971</v>
      </c>
    </row>
    <row r="31" spans="2:16" ht="12.75" hidden="1">
      <c r="B31" t="s">
        <v>33</v>
      </c>
      <c r="C31">
        <v>7</v>
      </c>
      <c r="D31">
        <v>9</v>
      </c>
      <c r="E31">
        <v>9</v>
      </c>
      <c r="F31">
        <v>16</v>
      </c>
      <c r="G31">
        <v>20</v>
      </c>
      <c r="H31">
        <f>COUNTIF($O$21:$O$36,"&gt;"&amp;O31)+COUNTIF($O$21:$O31,"="&amp;O31)</f>
        <v>27</v>
      </c>
      <c r="I31">
        <f t="shared" si="0"/>
        <v>7</v>
      </c>
      <c r="J31">
        <f t="shared" si="1"/>
        <v>9</v>
      </c>
      <c r="K31">
        <f t="shared" si="2"/>
        <v>9</v>
      </c>
      <c r="L31" t="e">
        <f t="shared" si="3"/>
        <v>#VALUE!</v>
      </c>
      <c r="M31" t="e">
        <f t="shared" si="4"/>
        <v>#VALUE!</v>
      </c>
      <c r="N31">
        <f t="shared" si="5"/>
        <v>30</v>
      </c>
      <c r="O31" t="e">
        <f t="shared" si="6"/>
        <v>#VALUE!</v>
      </c>
      <c r="P31" t="str">
        <f t="shared" si="7"/>
        <v>Оболонь-Mishgan</v>
      </c>
    </row>
    <row r="32" spans="2:16" ht="12.75" hidden="1">
      <c r="B32" t="s">
        <v>35</v>
      </c>
      <c r="C32">
        <v>7</v>
      </c>
      <c r="D32">
        <v>8</v>
      </c>
      <c r="E32">
        <v>10</v>
      </c>
      <c r="F32">
        <v>20</v>
      </c>
      <c r="G32">
        <v>20</v>
      </c>
      <c r="H32">
        <f>COUNTIF($O$21:$O$36,"&gt;"&amp;O32)+COUNTIF($O$21:$O32,"="&amp;O32)</f>
        <v>28</v>
      </c>
      <c r="I32">
        <f t="shared" si="0"/>
        <v>7</v>
      </c>
      <c r="J32">
        <f t="shared" si="1"/>
        <v>8</v>
      </c>
      <c r="K32">
        <f t="shared" si="2"/>
        <v>10</v>
      </c>
      <c r="L32" t="e">
        <f t="shared" si="3"/>
        <v>#VALUE!</v>
      </c>
      <c r="M32" t="e">
        <f t="shared" si="4"/>
        <v>#VALUE!</v>
      </c>
      <c r="N32">
        <f t="shared" si="5"/>
        <v>29</v>
      </c>
      <c r="O32" t="e">
        <f t="shared" si="6"/>
        <v>#VALUE!</v>
      </c>
      <c r="P32" t="str">
        <f t="shared" si="7"/>
        <v>Александрия-alexivan</v>
      </c>
    </row>
    <row r="33" spans="2:16" ht="12.75" hidden="1">
      <c r="B33" t="s">
        <v>37</v>
      </c>
      <c r="C33">
        <v>6</v>
      </c>
      <c r="D33">
        <v>8</v>
      </c>
      <c r="E33">
        <v>11</v>
      </c>
      <c r="F33">
        <v>14</v>
      </c>
      <c r="G33">
        <v>16</v>
      </c>
      <c r="H33">
        <f>COUNTIF($O$21:$O$36,"&gt;"&amp;O33)+COUNTIF($O$21:$O33,"="&amp;O33)</f>
        <v>29</v>
      </c>
      <c r="I33">
        <f t="shared" si="0"/>
        <v>6</v>
      </c>
      <c r="J33">
        <f t="shared" si="1"/>
        <v>8</v>
      </c>
      <c r="K33">
        <f t="shared" si="2"/>
        <v>11</v>
      </c>
      <c r="L33" t="e">
        <f t="shared" si="3"/>
        <v>#VALUE!</v>
      </c>
      <c r="M33" t="e">
        <f t="shared" si="4"/>
        <v>#VALUE!</v>
      </c>
      <c r="N33">
        <f t="shared" si="5"/>
        <v>26</v>
      </c>
      <c r="O33" t="e">
        <f t="shared" si="6"/>
        <v>#VALUE!</v>
      </c>
      <c r="P33" t="str">
        <f t="shared" si="7"/>
        <v>Карпаты-Реклин</v>
      </c>
    </row>
    <row r="34" spans="2:16" ht="12.75" hidden="1">
      <c r="B34" t="s">
        <v>42</v>
      </c>
      <c r="C34">
        <v>5</v>
      </c>
      <c r="D34">
        <v>11</v>
      </c>
      <c r="E34">
        <v>9</v>
      </c>
      <c r="F34">
        <v>15</v>
      </c>
      <c r="G34">
        <v>23</v>
      </c>
      <c r="H34">
        <f>COUNTIF($O$21:$O$36,"&gt;"&amp;O34)+COUNTIF($O$21:$O34,"="&amp;O34)</f>
        <v>30</v>
      </c>
      <c r="I34">
        <f t="shared" si="0"/>
        <v>5</v>
      </c>
      <c r="J34">
        <f t="shared" si="1"/>
        <v>11</v>
      </c>
      <c r="K34">
        <f t="shared" si="2"/>
        <v>9</v>
      </c>
      <c r="L34" t="e">
        <f t="shared" si="3"/>
        <v>#VALUE!</v>
      </c>
      <c r="M34" t="e">
        <f t="shared" si="4"/>
        <v>#VALUE!</v>
      </c>
      <c r="N34">
        <f t="shared" si="5"/>
        <v>26</v>
      </c>
      <c r="O34" t="e">
        <f t="shared" si="6"/>
        <v>#VALUE!</v>
      </c>
      <c r="P34" t="str">
        <f t="shared" si="7"/>
        <v>Шахтёр-semeniuk</v>
      </c>
    </row>
    <row r="35" spans="2:16" ht="12.75" hidden="1">
      <c r="B35" t="s">
        <v>39</v>
      </c>
      <c r="C35">
        <v>5</v>
      </c>
      <c r="D35">
        <v>10</v>
      </c>
      <c r="E35">
        <v>10</v>
      </c>
      <c r="F35">
        <v>13</v>
      </c>
      <c r="G35">
        <v>26</v>
      </c>
      <c r="H35">
        <f>COUNTIF($O$21:$O$36,"&gt;"&amp;O35)+COUNTIF($O$21:$O35,"="&amp;O35)</f>
        <v>31</v>
      </c>
      <c r="I35">
        <f t="shared" si="0"/>
        <v>5</v>
      </c>
      <c r="J35">
        <f t="shared" si="1"/>
        <v>10</v>
      </c>
      <c r="K35">
        <f t="shared" si="2"/>
        <v>10</v>
      </c>
      <c r="L35" t="e">
        <f t="shared" si="3"/>
        <v>#VALUE!</v>
      </c>
      <c r="M35" t="e">
        <f t="shared" si="4"/>
        <v>#VALUE!</v>
      </c>
      <c r="N35">
        <f t="shared" si="5"/>
        <v>25</v>
      </c>
      <c r="O35" t="e">
        <f t="shared" si="6"/>
        <v>#VALUE!</v>
      </c>
      <c r="P35" t="str">
        <f t="shared" si="7"/>
        <v>Волынь-chon</v>
      </c>
    </row>
    <row r="36" spans="2:16" ht="12.75" hidden="1">
      <c r="B36" t="s">
        <v>40</v>
      </c>
      <c r="C36">
        <v>5</v>
      </c>
      <c r="D36">
        <v>9</v>
      </c>
      <c r="E36">
        <v>11</v>
      </c>
      <c r="F36">
        <v>12</v>
      </c>
      <c r="G36">
        <v>18</v>
      </c>
      <c r="H36">
        <f>COUNTIF($O$21:$O$36,"&gt;"&amp;O36)+COUNTIF($O$21:$O36,"="&amp;O36)</f>
        <v>32</v>
      </c>
      <c r="I36">
        <f t="shared" si="0"/>
        <v>5</v>
      </c>
      <c r="J36">
        <f t="shared" si="1"/>
        <v>9</v>
      </c>
      <c r="K36">
        <f t="shared" si="2"/>
        <v>11</v>
      </c>
      <c r="L36" t="e">
        <f t="shared" si="3"/>
        <v>#VALUE!</v>
      </c>
      <c r="M36" t="e">
        <f t="shared" si="4"/>
        <v>#VALUE!</v>
      </c>
      <c r="N36">
        <f t="shared" si="5"/>
        <v>24</v>
      </c>
      <c r="O36" t="e">
        <f t="shared" si="6"/>
        <v>#VALUE!</v>
      </c>
      <c r="P36" t="str">
        <f t="shared" si="7"/>
        <v>Ильичевец-saleh</v>
      </c>
    </row>
    <row r="37" ht="12.75" hidden="1"/>
    <row r="38" ht="13.5" hidden="1" thickBot="1"/>
    <row r="39" spans="1:10" ht="13.5" thickBot="1">
      <c r="A39" s="49" t="s">
        <v>25</v>
      </c>
      <c r="B39" s="50" t="s">
        <v>26</v>
      </c>
      <c r="C39" s="51" t="s">
        <v>27</v>
      </c>
      <c r="D39" s="51" t="s">
        <v>28</v>
      </c>
      <c r="E39" s="51" t="s">
        <v>29</v>
      </c>
      <c r="F39" s="115" t="s">
        <v>30</v>
      </c>
      <c r="G39" s="116"/>
      <c r="H39" s="117"/>
      <c r="I39" s="51" t="s">
        <v>31</v>
      </c>
      <c r="J39" s="52" t="s">
        <v>32</v>
      </c>
    </row>
    <row r="40" spans="1:10" ht="12.75">
      <c r="A40" s="53">
        <v>1</v>
      </c>
      <c r="B40" s="54" t="e">
        <f>VLOOKUP($A40,$H$21:$P$36,9,0)</f>
        <v>#N/A</v>
      </c>
      <c r="C40" s="55" t="e">
        <f>VLOOKUP($A40,$H$21:$P$36,2,0)</f>
        <v>#N/A</v>
      </c>
      <c r="D40" s="55" t="e">
        <f>VLOOKUP($A40,$H$21:$P$36,3,0)</f>
        <v>#N/A</v>
      </c>
      <c r="E40" s="55" t="e">
        <f>VLOOKUP($A40,$H$21:$P$36,4,0)</f>
        <v>#N/A</v>
      </c>
      <c r="F40" s="56" t="e">
        <f>VLOOKUP($A40,$H$21:$P$36,5,0)</f>
        <v>#N/A</v>
      </c>
      <c r="G40" s="57" t="s">
        <v>4</v>
      </c>
      <c r="H40" s="58" t="e">
        <f>VLOOKUP($A40,$H$21:$P$36,6,0)</f>
        <v>#N/A</v>
      </c>
      <c r="I40" s="55" t="e">
        <f>F40-H40</f>
        <v>#N/A</v>
      </c>
      <c r="J40" s="59" t="e">
        <f>VLOOKUP($A40,$H$21:$P$36,7,0)</f>
        <v>#N/A</v>
      </c>
    </row>
    <row r="41" spans="1:10" ht="12.75">
      <c r="A41" s="60">
        <v>2</v>
      </c>
      <c r="B41" s="61" t="e">
        <f aca="true" t="shared" si="8" ref="B41:B55">VLOOKUP($A41,$H$21:$P$36,9,0)</f>
        <v>#N/A</v>
      </c>
      <c r="C41" s="62" t="e">
        <f aca="true" t="shared" si="9" ref="C41:C55">VLOOKUP($A41,$H$21:$P$36,2,0)</f>
        <v>#N/A</v>
      </c>
      <c r="D41" s="62" t="e">
        <f aca="true" t="shared" si="10" ref="D41:D55">VLOOKUP($A41,$H$21:$P$36,3,0)</f>
        <v>#N/A</v>
      </c>
      <c r="E41" s="62" t="e">
        <f aca="true" t="shared" si="11" ref="E41:E55">VLOOKUP($A41,$H$21:$P$36,4,0)</f>
        <v>#N/A</v>
      </c>
      <c r="F41" s="63" t="e">
        <f aca="true" t="shared" si="12" ref="F41:F55">VLOOKUP($A41,$H$21:$P$36,5,0)</f>
        <v>#N/A</v>
      </c>
      <c r="G41" s="64" t="s">
        <v>4</v>
      </c>
      <c r="H41" s="65" t="e">
        <f aca="true" t="shared" si="13" ref="H41:H55">VLOOKUP($A41,$H$21:$P$36,6,0)</f>
        <v>#N/A</v>
      </c>
      <c r="I41" s="62" t="e">
        <f aca="true" t="shared" si="14" ref="I41:I55">F41-H41</f>
        <v>#N/A</v>
      </c>
      <c r="J41" s="66" t="e">
        <f aca="true" t="shared" si="15" ref="J41:J55">VLOOKUP($A41,$H$21:$P$36,7,0)</f>
        <v>#N/A</v>
      </c>
    </row>
    <row r="42" spans="1:10" ht="12.75">
      <c r="A42" s="60">
        <v>3</v>
      </c>
      <c r="B42" s="61" t="e">
        <f t="shared" si="8"/>
        <v>#N/A</v>
      </c>
      <c r="C42" s="62" t="e">
        <f t="shared" si="9"/>
        <v>#N/A</v>
      </c>
      <c r="D42" s="62" t="e">
        <f t="shared" si="10"/>
        <v>#N/A</v>
      </c>
      <c r="E42" s="62" t="e">
        <f t="shared" si="11"/>
        <v>#N/A</v>
      </c>
      <c r="F42" s="63" t="e">
        <f t="shared" si="12"/>
        <v>#N/A</v>
      </c>
      <c r="G42" s="64" t="s">
        <v>4</v>
      </c>
      <c r="H42" s="65" t="e">
        <f t="shared" si="13"/>
        <v>#N/A</v>
      </c>
      <c r="I42" s="62" t="e">
        <f t="shared" si="14"/>
        <v>#N/A</v>
      </c>
      <c r="J42" s="66" t="e">
        <f t="shared" si="15"/>
        <v>#N/A</v>
      </c>
    </row>
    <row r="43" spans="1:10" ht="12.75">
      <c r="A43" s="67">
        <v>4</v>
      </c>
      <c r="B43" s="68" t="e">
        <f t="shared" si="8"/>
        <v>#N/A</v>
      </c>
      <c r="C43" s="69" t="e">
        <f t="shared" si="9"/>
        <v>#N/A</v>
      </c>
      <c r="D43" s="69" t="e">
        <f t="shared" si="10"/>
        <v>#N/A</v>
      </c>
      <c r="E43" s="69" t="e">
        <f t="shared" si="11"/>
        <v>#N/A</v>
      </c>
      <c r="F43" s="70" t="e">
        <f t="shared" si="12"/>
        <v>#N/A</v>
      </c>
      <c r="G43" s="71" t="s">
        <v>4</v>
      </c>
      <c r="H43" s="72" t="e">
        <f t="shared" si="13"/>
        <v>#N/A</v>
      </c>
      <c r="I43" s="69" t="e">
        <f t="shared" si="14"/>
        <v>#N/A</v>
      </c>
      <c r="J43" s="73" t="e">
        <f t="shared" si="15"/>
        <v>#N/A</v>
      </c>
    </row>
    <row r="44" spans="1:10" ht="12.75">
      <c r="A44" s="67">
        <v>5</v>
      </c>
      <c r="B44" s="68" t="e">
        <f t="shared" si="8"/>
        <v>#N/A</v>
      </c>
      <c r="C44" s="69" t="e">
        <f t="shared" si="9"/>
        <v>#N/A</v>
      </c>
      <c r="D44" s="69" t="e">
        <f t="shared" si="10"/>
        <v>#N/A</v>
      </c>
      <c r="E44" s="69" t="e">
        <f t="shared" si="11"/>
        <v>#N/A</v>
      </c>
      <c r="F44" s="70" t="e">
        <f t="shared" si="12"/>
        <v>#N/A</v>
      </c>
      <c r="G44" s="71" t="s">
        <v>4</v>
      </c>
      <c r="H44" s="72" t="e">
        <f t="shared" si="13"/>
        <v>#N/A</v>
      </c>
      <c r="I44" s="69" t="e">
        <f t="shared" si="14"/>
        <v>#N/A</v>
      </c>
      <c r="J44" s="73" t="e">
        <f t="shared" si="15"/>
        <v>#N/A</v>
      </c>
    </row>
    <row r="45" spans="1:10" ht="12.75">
      <c r="A45" s="67">
        <v>6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4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7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4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8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4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9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4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10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4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11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4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12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4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13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4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14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4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15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4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3.5" thickBot="1">
      <c r="A55" s="74">
        <v>16</v>
      </c>
      <c r="B55" s="75" t="e">
        <f t="shared" si="8"/>
        <v>#N/A</v>
      </c>
      <c r="C55" s="76" t="e">
        <f t="shared" si="9"/>
        <v>#N/A</v>
      </c>
      <c r="D55" s="76" t="e">
        <f t="shared" si="10"/>
        <v>#N/A</v>
      </c>
      <c r="E55" s="76" t="e">
        <f t="shared" si="11"/>
        <v>#N/A</v>
      </c>
      <c r="F55" s="77" t="e">
        <f t="shared" si="12"/>
        <v>#N/A</v>
      </c>
      <c r="G55" s="78" t="s">
        <v>4</v>
      </c>
      <c r="H55" s="79" t="e">
        <f t="shared" si="13"/>
        <v>#N/A</v>
      </c>
      <c r="I55" s="76" t="e">
        <f t="shared" si="14"/>
        <v>#N/A</v>
      </c>
      <c r="J55" s="80" t="e">
        <f t="shared" si="15"/>
        <v>#N/A</v>
      </c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/>
  <dimension ref="B2:M23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G21" sqref="G21:G40"/>
      <selection pane="topRight" activeCell="G21" sqref="G21:G40"/>
      <selection pane="bottomLeft" activeCell="G21" sqref="G21:G40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9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48.5" thickBot="1" thickTop="1">
      <c r="C2" s="107" t="s">
        <v>151</v>
      </c>
      <c r="D2" s="108" t="s">
        <v>152</v>
      </c>
      <c r="E2" s="108" t="s">
        <v>153</v>
      </c>
      <c r="F2" s="108" t="s">
        <v>154</v>
      </c>
      <c r="G2" s="108" t="s">
        <v>155</v>
      </c>
      <c r="H2" s="108" t="s">
        <v>156</v>
      </c>
      <c r="I2" s="108" t="s">
        <v>157</v>
      </c>
      <c r="J2" s="108" t="s">
        <v>158</v>
      </c>
      <c r="K2" s="108" t="s">
        <v>159</v>
      </c>
      <c r="L2" s="109" t="s">
        <v>160</v>
      </c>
    </row>
    <row r="3" spans="2:13" ht="15" customHeight="1" thickTop="1">
      <c r="B3" s="32" t="s">
        <v>12</v>
      </c>
      <c r="C3" s="23">
        <v>20</v>
      </c>
      <c r="D3" s="19">
        <v>1</v>
      </c>
      <c r="E3" s="19">
        <v>0</v>
      </c>
      <c r="F3" s="19">
        <v>2</v>
      </c>
      <c r="G3" s="19">
        <v>1</v>
      </c>
      <c r="H3" s="24">
        <v>10</v>
      </c>
      <c r="I3" s="24">
        <v>2</v>
      </c>
      <c r="J3" s="19">
        <v>1</v>
      </c>
      <c r="K3" s="19">
        <v>1</v>
      </c>
      <c r="L3" s="21">
        <v>1</v>
      </c>
      <c r="M3" s="110" t="s">
        <v>77</v>
      </c>
    </row>
    <row r="4" spans="2:13" ht="15" customHeight="1" thickBot="1">
      <c r="B4" s="31" t="s">
        <v>14</v>
      </c>
      <c r="C4" s="91">
        <v>10</v>
      </c>
      <c r="D4" s="41">
        <v>1</v>
      </c>
      <c r="E4" s="41">
        <v>0</v>
      </c>
      <c r="F4" s="41">
        <v>2</v>
      </c>
      <c r="G4" s="41">
        <v>1</v>
      </c>
      <c r="H4" s="38">
        <v>1</v>
      </c>
      <c r="I4" s="38">
        <v>0</v>
      </c>
      <c r="J4" s="41">
        <v>1</v>
      </c>
      <c r="K4" s="41">
        <v>1</v>
      </c>
      <c r="L4" s="42">
        <v>1</v>
      </c>
      <c r="M4" s="112"/>
    </row>
    <row r="5" spans="2:13" ht="15" customHeight="1" thickTop="1">
      <c r="B5" s="33" t="s">
        <v>20</v>
      </c>
      <c r="C5" s="22">
        <v>10</v>
      </c>
      <c r="D5" s="20">
        <v>1</v>
      </c>
      <c r="E5" s="25">
        <v>12</v>
      </c>
      <c r="F5" s="20">
        <v>2</v>
      </c>
      <c r="G5" s="20">
        <v>1</v>
      </c>
      <c r="H5" s="20">
        <v>1</v>
      </c>
      <c r="I5" s="20">
        <v>2</v>
      </c>
      <c r="J5" s="20">
        <v>1</v>
      </c>
      <c r="K5" s="25">
        <v>0</v>
      </c>
      <c r="L5" s="43">
        <v>1</v>
      </c>
      <c r="M5" s="113" t="s">
        <v>77</v>
      </c>
    </row>
    <row r="6" spans="2:13" ht="15" customHeight="1" thickBot="1">
      <c r="B6" s="34" t="s">
        <v>9</v>
      </c>
      <c r="C6" s="92">
        <v>12</v>
      </c>
      <c r="D6" s="40">
        <v>1</v>
      </c>
      <c r="E6" s="39">
        <v>1</v>
      </c>
      <c r="F6" s="40">
        <v>2</v>
      </c>
      <c r="G6" s="40">
        <v>1</v>
      </c>
      <c r="H6" s="40">
        <v>1</v>
      </c>
      <c r="I6" s="40">
        <v>2</v>
      </c>
      <c r="J6" s="40">
        <v>1</v>
      </c>
      <c r="K6" s="39">
        <v>1</v>
      </c>
      <c r="L6" s="44">
        <v>1</v>
      </c>
      <c r="M6" s="114"/>
    </row>
    <row r="7" spans="2:13" ht="15" customHeight="1" thickTop="1">
      <c r="B7" s="32" t="s">
        <v>8</v>
      </c>
      <c r="C7" s="23">
        <v>20</v>
      </c>
      <c r="D7" s="19">
        <v>1</v>
      </c>
      <c r="E7" s="24">
        <v>12</v>
      </c>
      <c r="F7" s="19">
        <v>2</v>
      </c>
      <c r="G7" s="19">
        <v>1</v>
      </c>
      <c r="H7" s="19">
        <v>1</v>
      </c>
      <c r="I7" s="24">
        <v>2</v>
      </c>
      <c r="J7" s="19">
        <v>1</v>
      </c>
      <c r="K7" s="19">
        <v>1</v>
      </c>
      <c r="L7" s="21">
        <v>1</v>
      </c>
      <c r="M7" s="110" t="s">
        <v>77</v>
      </c>
    </row>
    <row r="8" spans="2:13" ht="15" customHeight="1" thickBot="1">
      <c r="B8" s="31" t="s">
        <v>22</v>
      </c>
      <c r="C8" s="91">
        <v>0</v>
      </c>
      <c r="D8" s="41">
        <v>1</v>
      </c>
      <c r="E8" s="38">
        <v>1</v>
      </c>
      <c r="F8" s="41">
        <v>2</v>
      </c>
      <c r="G8" s="41">
        <v>1</v>
      </c>
      <c r="H8" s="41">
        <v>1</v>
      </c>
      <c r="I8" s="38">
        <v>20</v>
      </c>
      <c r="J8" s="41">
        <v>1</v>
      </c>
      <c r="K8" s="41">
        <v>1</v>
      </c>
      <c r="L8" s="42">
        <v>1</v>
      </c>
      <c r="M8" s="112"/>
    </row>
    <row r="9" spans="2:13" ht="15" customHeight="1" thickTop="1">
      <c r="B9" s="33" t="s">
        <v>16</v>
      </c>
      <c r="C9" s="22">
        <v>2</v>
      </c>
      <c r="D9" s="20">
        <v>1</v>
      </c>
      <c r="E9" s="25">
        <v>2</v>
      </c>
      <c r="F9" s="25">
        <v>2</v>
      </c>
      <c r="G9" s="20">
        <v>1</v>
      </c>
      <c r="H9" s="25">
        <v>10</v>
      </c>
      <c r="I9" s="25">
        <v>2</v>
      </c>
      <c r="J9" s="20">
        <v>1</v>
      </c>
      <c r="K9" s="20">
        <v>1</v>
      </c>
      <c r="L9" s="26">
        <v>10</v>
      </c>
      <c r="M9" s="113" t="s">
        <v>77</v>
      </c>
    </row>
    <row r="10" spans="2:13" ht="15" customHeight="1" thickBot="1">
      <c r="B10" s="34" t="s">
        <v>6</v>
      </c>
      <c r="C10" s="92">
        <v>1</v>
      </c>
      <c r="D10" s="40">
        <v>1</v>
      </c>
      <c r="E10" s="39">
        <v>1</v>
      </c>
      <c r="F10" s="39">
        <v>1</v>
      </c>
      <c r="G10" s="40">
        <v>1</v>
      </c>
      <c r="H10" s="39">
        <v>1</v>
      </c>
      <c r="I10" s="39">
        <v>12</v>
      </c>
      <c r="J10" s="40">
        <v>1</v>
      </c>
      <c r="K10" s="40">
        <v>1</v>
      </c>
      <c r="L10" s="45">
        <v>1</v>
      </c>
      <c r="M10" s="114"/>
    </row>
    <row r="11" spans="2:13" ht="15" customHeight="1" thickTop="1">
      <c r="B11" s="32" t="s">
        <v>17</v>
      </c>
      <c r="C11" s="23">
        <v>1</v>
      </c>
      <c r="D11" s="19">
        <v>1</v>
      </c>
      <c r="E11" s="19">
        <v>1</v>
      </c>
      <c r="F11" s="19">
        <v>2</v>
      </c>
      <c r="G11" s="19">
        <v>1</v>
      </c>
      <c r="H11" s="24">
        <v>20</v>
      </c>
      <c r="I11" s="24">
        <v>12</v>
      </c>
      <c r="J11" s="19">
        <v>1</v>
      </c>
      <c r="K11" s="19">
        <v>1</v>
      </c>
      <c r="L11" s="21">
        <v>1</v>
      </c>
      <c r="M11" s="110" t="s">
        <v>77</v>
      </c>
    </row>
    <row r="12" spans="2:13" ht="15" customHeight="1" thickBot="1">
      <c r="B12" s="31" t="s">
        <v>15</v>
      </c>
      <c r="C12" s="91">
        <v>20</v>
      </c>
      <c r="D12" s="41">
        <v>1</v>
      </c>
      <c r="E12" s="41">
        <v>1</v>
      </c>
      <c r="F12" s="41">
        <v>2</v>
      </c>
      <c r="G12" s="41">
        <v>1</v>
      </c>
      <c r="H12" s="38">
        <v>2</v>
      </c>
      <c r="I12" s="38">
        <v>2</v>
      </c>
      <c r="J12" s="41">
        <v>1</v>
      </c>
      <c r="K12" s="41">
        <v>1</v>
      </c>
      <c r="L12" s="42">
        <v>1</v>
      </c>
      <c r="M12" s="112"/>
    </row>
    <row r="13" spans="2:13" ht="15" customHeight="1" thickTop="1">
      <c r="B13" s="33" t="s">
        <v>10</v>
      </c>
      <c r="C13" s="22">
        <v>20</v>
      </c>
      <c r="D13" s="20">
        <v>1</v>
      </c>
      <c r="E13" s="25">
        <v>10</v>
      </c>
      <c r="F13" s="20">
        <v>2</v>
      </c>
      <c r="G13" s="20">
        <v>1</v>
      </c>
      <c r="H13" s="25">
        <v>2</v>
      </c>
      <c r="I13" s="25">
        <v>0</v>
      </c>
      <c r="J13" s="20">
        <v>1</v>
      </c>
      <c r="K13" s="20">
        <v>1</v>
      </c>
      <c r="L13" s="43">
        <v>1</v>
      </c>
      <c r="M13" s="113" t="s">
        <v>77</v>
      </c>
    </row>
    <row r="14" spans="2:13" ht="15" customHeight="1" thickBot="1">
      <c r="B14" s="34" t="s">
        <v>13</v>
      </c>
      <c r="C14" s="92">
        <v>0</v>
      </c>
      <c r="D14" s="40">
        <v>1</v>
      </c>
      <c r="E14" s="39">
        <v>12</v>
      </c>
      <c r="F14" s="40">
        <v>2</v>
      </c>
      <c r="G14" s="40">
        <v>1</v>
      </c>
      <c r="H14" s="39">
        <v>0</v>
      </c>
      <c r="I14" s="39">
        <v>2</v>
      </c>
      <c r="J14" s="40">
        <v>1</v>
      </c>
      <c r="K14" s="40">
        <v>1</v>
      </c>
      <c r="L14" s="44">
        <v>1</v>
      </c>
      <c r="M14" s="114"/>
    </row>
    <row r="15" spans="2:13" ht="15" customHeight="1" thickTop="1">
      <c r="B15" s="32" t="s">
        <v>19</v>
      </c>
      <c r="C15" s="23">
        <v>0</v>
      </c>
      <c r="D15" s="19">
        <v>1</v>
      </c>
      <c r="E15" s="24">
        <v>12</v>
      </c>
      <c r="F15" s="24">
        <v>20</v>
      </c>
      <c r="G15" s="19">
        <v>1</v>
      </c>
      <c r="H15" s="19">
        <v>1</v>
      </c>
      <c r="I15" s="24">
        <v>0</v>
      </c>
      <c r="J15" s="19">
        <v>1</v>
      </c>
      <c r="K15" s="19">
        <v>1</v>
      </c>
      <c r="L15" s="21">
        <v>1</v>
      </c>
      <c r="M15" s="110" t="s">
        <v>77</v>
      </c>
    </row>
    <row r="16" spans="2:13" ht="15" customHeight="1" thickBot="1">
      <c r="B16" s="31" t="s">
        <v>5</v>
      </c>
      <c r="C16" s="91">
        <v>2</v>
      </c>
      <c r="D16" s="41">
        <v>1</v>
      </c>
      <c r="E16" s="38">
        <v>20</v>
      </c>
      <c r="F16" s="38">
        <v>2</v>
      </c>
      <c r="G16" s="41">
        <v>1</v>
      </c>
      <c r="H16" s="41">
        <v>1</v>
      </c>
      <c r="I16" s="38">
        <v>2</v>
      </c>
      <c r="J16" s="41">
        <v>1</v>
      </c>
      <c r="K16" s="41">
        <v>1</v>
      </c>
      <c r="L16" s="42">
        <v>1</v>
      </c>
      <c r="M16" s="112"/>
    </row>
    <row r="17" spans="2:13" ht="15" customHeight="1" thickTop="1">
      <c r="B17" s="33" t="s">
        <v>21</v>
      </c>
      <c r="C17" s="18">
        <v>2</v>
      </c>
      <c r="D17" s="20">
        <v>1</v>
      </c>
      <c r="E17" s="20">
        <v>10</v>
      </c>
      <c r="F17" s="20">
        <v>2</v>
      </c>
      <c r="G17" s="20">
        <v>1</v>
      </c>
      <c r="H17" s="25">
        <v>10</v>
      </c>
      <c r="I17" s="25">
        <v>2</v>
      </c>
      <c r="J17" s="20">
        <v>1</v>
      </c>
      <c r="K17" s="25">
        <v>0</v>
      </c>
      <c r="L17" s="43">
        <v>1</v>
      </c>
      <c r="M17" s="113" t="s">
        <v>77</v>
      </c>
    </row>
    <row r="18" spans="2:13" ht="15" customHeight="1" thickBot="1">
      <c r="B18" s="34" t="s">
        <v>18</v>
      </c>
      <c r="C18" s="37">
        <v>2</v>
      </c>
      <c r="D18" s="40">
        <v>1</v>
      </c>
      <c r="E18" s="40">
        <v>10</v>
      </c>
      <c r="F18" s="40">
        <v>2</v>
      </c>
      <c r="G18" s="40">
        <v>1</v>
      </c>
      <c r="H18" s="39">
        <v>1</v>
      </c>
      <c r="I18" s="39">
        <v>0</v>
      </c>
      <c r="J18" s="40">
        <v>1</v>
      </c>
      <c r="K18" s="39">
        <v>1</v>
      </c>
      <c r="L18" s="44">
        <v>1</v>
      </c>
      <c r="M18" s="114"/>
    </row>
    <row r="19" spans="2:13" ht="15" customHeight="1" thickTop="1">
      <c r="B19" s="32" t="s">
        <v>23</v>
      </c>
      <c r="C19" s="23">
        <v>1</v>
      </c>
      <c r="D19" s="19">
        <v>1</v>
      </c>
      <c r="E19" s="24">
        <v>1</v>
      </c>
      <c r="F19" s="24">
        <v>10</v>
      </c>
      <c r="G19" s="19">
        <v>1</v>
      </c>
      <c r="H19" s="24">
        <v>1</v>
      </c>
      <c r="I19" s="24">
        <v>12</v>
      </c>
      <c r="J19" s="19">
        <v>1</v>
      </c>
      <c r="K19" s="24">
        <v>1</v>
      </c>
      <c r="L19" s="21">
        <v>1</v>
      </c>
      <c r="M19" s="110" t="s">
        <v>77</v>
      </c>
    </row>
    <row r="20" spans="2:13" ht="15" customHeight="1" thickBot="1">
      <c r="B20" s="31" t="s">
        <v>7</v>
      </c>
      <c r="C20" s="91">
        <v>0</v>
      </c>
      <c r="D20" s="41">
        <v>1</v>
      </c>
      <c r="E20" s="38">
        <v>2</v>
      </c>
      <c r="F20" s="38">
        <v>1</v>
      </c>
      <c r="G20" s="41">
        <v>1</v>
      </c>
      <c r="H20" s="38">
        <v>0</v>
      </c>
      <c r="I20" s="38">
        <v>10</v>
      </c>
      <c r="J20" s="41">
        <v>1</v>
      </c>
      <c r="K20" s="38">
        <v>0</v>
      </c>
      <c r="L20" s="42">
        <v>1</v>
      </c>
      <c r="M20" s="112"/>
    </row>
    <row r="21" spans="2:13" ht="15" customHeight="1" thickTop="1">
      <c r="B21" s="33" t="s">
        <v>11</v>
      </c>
      <c r="C21" s="22">
        <v>12</v>
      </c>
      <c r="D21" s="20">
        <v>1</v>
      </c>
      <c r="E21" s="20">
        <v>1</v>
      </c>
      <c r="F21" s="25">
        <v>12</v>
      </c>
      <c r="G21" s="20">
        <v>1</v>
      </c>
      <c r="H21" s="20">
        <v>1</v>
      </c>
      <c r="I21" s="25">
        <v>1</v>
      </c>
      <c r="J21" s="20">
        <v>1</v>
      </c>
      <c r="K21" s="25">
        <v>1</v>
      </c>
      <c r="L21" s="43">
        <v>1</v>
      </c>
      <c r="M21" s="113" t="s">
        <v>77</v>
      </c>
    </row>
    <row r="22" spans="2:13" ht="15" customHeight="1" thickBot="1">
      <c r="B22" s="90" t="s">
        <v>24</v>
      </c>
      <c r="C22" s="92">
        <v>0</v>
      </c>
      <c r="D22" s="40">
        <v>1</v>
      </c>
      <c r="E22" s="40">
        <v>1</v>
      </c>
      <c r="F22" s="39">
        <v>0</v>
      </c>
      <c r="G22" s="40">
        <v>1</v>
      </c>
      <c r="H22" s="40">
        <v>1</v>
      </c>
      <c r="I22" s="39">
        <v>0</v>
      </c>
      <c r="J22" s="40">
        <v>1</v>
      </c>
      <c r="K22" s="39">
        <v>10</v>
      </c>
      <c r="L22" s="44">
        <v>1</v>
      </c>
      <c r="M22" s="118"/>
    </row>
    <row r="23" spans="3:12" ht="19.5" customHeight="1" thickBot="1" thickTop="1">
      <c r="C23" s="10"/>
      <c r="D23" s="16"/>
      <c r="E23" s="16"/>
      <c r="F23" s="16"/>
      <c r="G23" s="16"/>
      <c r="H23" s="16"/>
      <c r="I23" s="16"/>
      <c r="J23" s="16"/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P61"/>
  <sheetViews>
    <sheetView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МатчиАнг!B3</f>
        <v>Торпедовец-Суонси</v>
      </c>
      <c r="C1">
        <f>LEFT(МатчиАнг!M3,1)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МатчиАнг!B4</f>
        <v>Sergo-Ньюкасл</v>
      </c>
      <c r="C2">
        <f>RIGHT(МатчиАнг!M3,1)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МатчиАнг!B5</f>
        <v>chistjak-Стоук</v>
      </c>
      <c r="C3">
        <f>LEFT(МатчиАнг!M5,1)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МатчиАнг!B6</f>
        <v>SuperVlad-Вулверхэмптон</v>
      </c>
      <c r="C4">
        <f>RIGHT(МатчиАнг!M5,1)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МатчиАнг!B7</f>
        <v>afa-Арсенал</v>
      </c>
      <c r="C5">
        <f>LEFT(МатчиАнг!M7,1)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МатчиАнг!B8</f>
        <v>NecID-Ман.Сити</v>
      </c>
      <c r="C6">
        <f>RIGHT(МатчиАнг!M7,1)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МатчиАнг!B9</f>
        <v>ded-53-Сандерленд</v>
      </c>
      <c r="C7">
        <f>LEFT(МатчиАнг!M9,1)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МатчиАнг!B10</f>
        <v>Реклин-Тоттенхэм</v>
      </c>
      <c r="C8">
        <f>RIGHT(МатчиАнг!M9,1)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МатчиАнг!B11</f>
        <v>Арктика-Челси</v>
      </c>
      <c r="C9">
        <f>LEFT(МатчиАнг!M11,1)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МатчиАнг!B12</f>
        <v>aks-Уиган</v>
      </c>
      <c r="C10">
        <f>RIGHT(МатчиАнг!M11,1)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МатчиАнг!B13</f>
        <v>alexivan-Болтон</v>
      </c>
      <c r="C11">
        <f>LEFT(МатчиАнг!M13,1)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МатчиАнг!B14</f>
        <v>Математик-Фулхэм</v>
      </c>
      <c r="C12">
        <f>RIGHT(МатчиАнг!M13,1)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МатчиАнг!B15</f>
        <v>egk-Норвич</v>
      </c>
      <c r="C13">
        <f>LEFT(МатчиАнг!M15,1)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МатчиАнг!B16</f>
        <v>SkVaL-Эвертон</v>
      </c>
      <c r="C14">
        <f>RIGHT(МатчиАнг!M15,1)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МатчиАнг!B17</f>
        <v>saleh-Ман.Юн.</v>
      </c>
      <c r="C15">
        <f>LEFT(МатчиАнг!M17,1)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МатчиАнг!B18</f>
        <v>SERG-КПР</v>
      </c>
      <c r="C16">
        <f>RIGHT(МатчиАнг!M17,1)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МатчиАнг!B19</f>
        <v>кипер46-Вест_Бромвич</v>
      </c>
      <c r="C17">
        <f>LEFT(МатчиАнг!M19,1)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МатчиАнг!B20</f>
        <v>sass1954-Блэкберн</v>
      </c>
      <c r="C18">
        <f>RIGHT(МатчиАнг!M19,1)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МатчиАнг!B21</f>
        <v>Veteran-Ливерпуль</v>
      </c>
      <c r="C19">
        <f>LEFT(МатчиАнг!M21,1)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МатчиАнг!B22</f>
        <v>amelin-Астон_Вилла</v>
      </c>
      <c r="C20">
        <f>RIGHT(МатчиАнг!M21,1)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5</v>
      </c>
      <c r="C21">
        <v>15</v>
      </c>
      <c r="D21">
        <v>10</v>
      </c>
      <c r="E21">
        <v>6</v>
      </c>
      <c r="F21">
        <v>35</v>
      </c>
      <c r="G21">
        <v>20</v>
      </c>
      <c r="H21">
        <f>COUNTIF($O$21:$O$40,"&gt;"&amp;O21)+COUNTIF($O$21:$O21,"="&amp;O21)</f>
        <v>21</v>
      </c>
      <c r="I21">
        <f aca="true" t="shared" si="0" ref="I21:I40">C21+VLOOKUP($B21,$B$1:$H$20,3,0)</f>
        <v>15</v>
      </c>
      <c r="J21">
        <f aca="true" t="shared" si="1" ref="J21:J40">D21+VLOOKUP($B21,$B$1:$H$20,4,0)</f>
        <v>10</v>
      </c>
      <c r="K21">
        <f aca="true" t="shared" si="2" ref="K21:K40">E21+VLOOKUP($B21,$B$1:$H$20,5,0)</f>
        <v>6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55</v>
      </c>
      <c r="O21" t="e">
        <f>N21+(I21*0.1)+((L21-M21)*0.01)+(L21*0.001)</f>
        <v>#VALUE!</v>
      </c>
      <c r="P21" t="str">
        <f>B21</f>
        <v>SkVaL-Эвертон</v>
      </c>
    </row>
    <row r="22" spans="2:16" ht="12.75" hidden="1">
      <c r="B22" t="s">
        <v>9</v>
      </c>
      <c r="C22">
        <v>16</v>
      </c>
      <c r="D22">
        <v>4</v>
      </c>
      <c r="E22">
        <v>11</v>
      </c>
      <c r="F22">
        <v>46</v>
      </c>
      <c r="G22">
        <v>28</v>
      </c>
      <c r="H22">
        <f>COUNTIF($O$21:$O$40,"&gt;"&amp;O22)+COUNTIF($O$21:$O22,"="&amp;O22)</f>
        <v>22</v>
      </c>
      <c r="I22">
        <f t="shared" si="0"/>
        <v>16</v>
      </c>
      <c r="J22">
        <f t="shared" si="1"/>
        <v>4</v>
      </c>
      <c r="K22">
        <f t="shared" si="2"/>
        <v>11</v>
      </c>
      <c r="L22" t="e">
        <f t="shared" si="3"/>
        <v>#VALUE!</v>
      </c>
      <c r="M22" t="e">
        <f t="shared" si="4"/>
        <v>#VALUE!</v>
      </c>
      <c r="N22">
        <f aca="true" t="shared" si="5" ref="N22:N38">I22*3+J22</f>
        <v>52</v>
      </c>
      <c r="O22" t="e">
        <f aca="true" t="shared" si="6" ref="O22:O38">N22+(I22*0.1)+((L22-M22)*0.01)+(L22*0.001)</f>
        <v>#VALUE!</v>
      </c>
      <c r="P22" t="str">
        <f aca="true" t="shared" si="7" ref="P22:P38">B22</f>
        <v>SuperVlad-Вулверхэмптон</v>
      </c>
    </row>
    <row r="23" spans="2:16" ht="12.75" hidden="1">
      <c r="B23" t="s">
        <v>6</v>
      </c>
      <c r="C23">
        <v>14</v>
      </c>
      <c r="D23">
        <v>10</v>
      </c>
      <c r="E23">
        <v>7</v>
      </c>
      <c r="F23">
        <v>30</v>
      </c>
      <c r="G23">
        <v>25</v>
      </c>
      <c r="H23">
        <f>COUNTIF($O$21:$O$40,"&gt;"&amp;O23)+COUNTIF($O$21:$O23,"="&amp;O23)</f>
        <v>23</v>
      </c>
      <c r="I23">
        <f t="shared" si="0"/>
        <v>14</v>
      </c>
      <c r="J23">
        <f t="shared" si="1"/>
        <v>10</v>
      </c>
      <c r="K23">
        <f t="shared" si="2"/>
        <v>7</v>
      </c>
      <c r="L23" t="e">
        <f t="shared" si="3"/>
        <v>#VALUE!</v>
      </c>
      <c r="M23" t="e">
        <f t="shared" si="4"/>
        <v>#VALUE!</v>
      </c>
      <c r="N23">
        <f t="shared" si="5"/>
        <v>52</v>
      </c>
      <c r="O23" t="e">
        <f t="shared" si="6"/>
        <v>#VALUE!</v>
      </c>
      <c r="P23" t="str">
        <f t="shared" si="7"/>
        <v>Реклин-Тоттенхэм</v>
      </c>
    </row>
    <row r="24" spans="2:16" ht="12.75" hidden="1">
      <c r="B24" t="s">
        <v>23</v>
      </c>
      <c r="C24">
        <v>13</v>
      </c>
      <c r="D24">
        <v>9</v>
      </c>
      <c r="E24">
        <v>9</v>
      </c>
      <c r="F24">
        <v>38</v>
      </c>
      <c r="G24">
        <v>27</v>
      </c>
      <c r="H24">
        <f>COUNTIF($O$21:$O$40,"&gt;"&amp;O24)+COUNTIF($O$21:$O24,"="&amp;O24)</f>
        <v>24</v>
      </c>
      <c r="I24">
        <f t="shared" si="0"/>
        <v>13</v>
      </c>
      <c r="J24">
        <f t="shared" si="1"/>
        <v>9</v>
      </c>
      <c r="K24">
        <f t="shared" si="2"/>
        <v>9</v>
      </c>
      <c r="L24" t="e">
        <f t="shared" si="3"/>
        <v>#VALUE!</v>
      </c>
      <c r="M24" t="e">
        <f t="shared" si="4"/>
        <v>#VALUE!</v>
      </c>
      <c r="N24">
        <f t="shared" si="5"/>
        <v>48</v>
      </c>
      <c r="O24" t="e">
        <f t="shared" si="6"/>
        <v>#VALUE!</v>
      </c>
      <c r="P24" t="str">
        <f t="shared" si="7"/>
        <v>кипер46-Вест_Бромвич</v>
      </c>
    </row>
    <row r="25" spans="2:16" ht="12.75" hidden="1">
      <c r="B25" t="s">
        <v>10</v>
      </c>
      <c r="C25">
        <v>12</v>
      </c>
      <c r="D25">
        <v>11</v>
      </c>
      <c r="E25">
        <v>8</v>
      </c>
      <c r="F25">
        <v>31</v>
      </c>
      <c r="G25">
        <v>29</v>
      </c>
      <c r="H25">
        <f>COUNTIF($O$21:$O$40,"&gt;"&amp;O25)+COUNTIF($O$21:$O25,"="&amp;O25)</f>
        <v>25</v>
      </c>
      <c r="I25">
        <f t="shared" si="0"/>
        <v>12</v>
      </c>
      <c r="J25">
        <f t="shared" si="1"/>
        <v>11</v>
      </c>
      <c r="K25">
        <f t="shared" si="2"/>
        <v>8</v>
      </c>
      <c r="L25" t="e">
        <f t="shared" si="3"/>
        <v>#VALUE!</v>
      </c>
      <c r="M25" t="e">
        <f t="shared" si="4"/>
        <v>#VALUE!</v>
      </c>
      <c r="N25">
        <f t="shared" si="5"/>
        <v>47</v>
      </c>
      <c r="O25" t="e">
        <f t="shared" si="6"/>
        <v>#VALUE!</v>
      </c>
      <c r="P25" t="str">
        <f t="shared" si="7"/>
        <v>alexivan-Болтон</v>
      </c>
    </row>
    <row r="26" spans="2:16" ht="12.75" hidden="1">
      <c r="B26" t="s">
        <v>20</v>
      </c>
      <c r="C26">
        <v>14</v>
      </c>
      <c r="D26">
        <v>4</v>
      </c>
      <c r="E26">
        <v>13</v>
      </c>
      <c r="F26">
        <v>33</v>
      </c>
      <c r="G26">
        <v>32</v>
      </c>
      <c r="H26">
        <f>COUNTIF($O$21:$O$40,"&gt;"&amp;O26)+COUNTIF($O$21:$O26,"="&amp;O26)</f>
        <v>26</v>
      </c>
      <c r="I26">
        <f t="shared" si="0"/>
        <v>14</v>
      </c>
      <c r="J26">
        <f t="shared" si="1"/>
        <v>4</v>
      </c>
      <c r="K26">
        <f t="shared" si="2"/>
        <v>13</v>
      </c>
      <c r="L26" t="e">
        <f t="shared" si="3"/>
        <v>#VALUE!</v>
      </c>
      <c r="M26" t="e">
        <f t="shared" si="4"/>
        <v>#VALUE!</v>
      </c>
      <c r="N26">
        <f t="shared" si="5"/>
        <v>46</v>
      </c>
      <c r="O26" t="e">
        <f t="shared" si="6"/>
        <v>#VALUE!</v>
      </c>
      <c r="P26" t="str">
        <f t="shared" si="7"/>
        <v>chistjak-Стоук</v>
      </c>
    </row>
    <row r="27" spans="2:16" ht="12.75" hidden="1">
      <c r="B27" t="s">
        <v>13</v>
      </c>
      <c r="C27">
        <v>12</v>
      </c>
      <c r="D27">
        <v>10</v>
      </c>
      <c r="E27">
        <v>9</v>
      </c>
      <c r="F27">
        <v>33</v>
      </c>
      <c r="G27">
        <v>27</v>
      </c>
      <c r="H27">
        <f>COUNTIF($O$21:$O$40,"&gt;"&amp;O27)+COUNTIF($O$21:$O27,"="&amp;O27)</f>
        <v>27</v>
      </c>
      <c r="I27">
        <f t="shared" si="0"/>
        <v>12</v>
      </c>
      <c r="J27">
        <f t="shared" si="1"/>
        <v>10</v>
      </c>
      <c r="K27">
        <f t="shared" si="2"/>
        <v>9</v>
      </c>
      <c r="L27" t="e">
        <f t="shared" si="3"/>
        <v>#VALUE!</v>
      </c>
      <c r="M27" t="e">
        <f t="shared" si="4"/>
        <v>#VALUE!</v>
      </c>
      <c r="N27">
        <f t="shared" si="5"/>
        <v>46</v>
      </c>
      <c r="O27" t="e">
        <f t="shared" si="6"/>
        <v>#VALUE!</v>
      </c>
      <c r="P27" t="str">
        <f t="shared" si="7"/>
        <v>Математик-Фулхэм</v>
      </c>
    </row>
    <row r="28" spans="2:16" ht="12.75" hidden="1">
      <c r="B28" t="s">
        <v>7</v>
      </c>
      <c r="C28">
        <v>11</v>
      </c>
      <c r="D28">
        <v>13</v>
      </c>
      <c r="E28">
        <v>7</v>
      </c>
      <c r="F28">
        <v>29</v>
      </c>
      <c r="G28">
        <v>24</v>
      </c>
      <c r="H28">
        <f>COUNTIF($O$21:$O$40,"&gt;"&amp;O28)+COUNTIF($O$21:$O28,"="&amp;O28)</f>
        <v>28</v>
      </c>
      <c r="I28">
        <f t="shared" si="0"/>
        <v>11</v>
      </c>
      <c r="J28">
        <f t="shared" si="1"/>
        <v>13</v>
      </c>
      <c r="K28">
        <f t="shared" si="2"/>
        <v>7</v>
      </c>
      <c r="L28" t="e">
        <f t="shared" si="3"/>
        <v>#VALUE!</v>
      </c>
      <c r="M28" t="e">
        <f t="shared" si="4"/>
        <v>#VALUE!</v>
      </c>
      <c r="N28">
        <f t="shared" si="5"/>
        <v>46</v>
      </c>
      <c r="O28" t="e">
        <f t="shared" si="6"/>
        <v>#VALUE!</v>
      </c>
      <c r="P28" t="str">
        <f t="shared" si="7"/>
        <v>sass1954-Блэкберн</v>
      </c>
    </row>
    <row r="29" spans="2:16" ht="12.75" hidden="1">
      <c r="B29" t="s">
        <v>11</v>
      </c>
      <c r="C29">
        <v>11</v>
      </c>
      <c r="D29">
        <v>12</v>
      </c>
      <c r="E29">
        <v>8</v>
      </c>
      <c r="F29">
        <v>21</v>
      </c>
      <c r="G29">
        <v>16</v>
      </c>
      <c r="H29">
        <f>COUNTIF($O$21:$O$40,"&gt;"&amp;O29)+COUNTIF($O$21:$O29,"="&amp;O29)</f>
        <v>29</v>
      </c>
      <c r="I29">
        <f t="shared" si="0"/>
        <v>11</v>
      </c>
      <c r="J29">
        <f t="shared" si="1"/>
        <v>12</v>
      </c>
      <c r="K29">
        <f t="shared" si="2"/>
        <v>8</v>
      </c>
      <c r="L29" t="e">
        <f t="shared" si="3"/>
        <v>#VALUE!</v>
      </c>
      <c r="M29" t="e">
        <f t="shared" si="4"/>
        <v>#VALUE!</v>
      </c>
      <c r="N29">
        <f t="shared" si="5"/>
        <v>45</v>
      </c>
      <c r="O29" t="e">
        <f t="shared" si="6"/>
        <v>#VALUE!</v>
      </c>
      <c r="P29" t="str">
        <f t="shared" si="7"/>
        <v>Veteran-Ливерпуль</v>
      </c>
    </row>
    <row r="30" spans="2:16" ht="12.75" hidden="1">
      <c r="B30" t="s">
        <v>15</v>
      </c>
      <c r="C30">
        <v>11</v>
      </c>
      <c r="D30">
        <v>9</v>
      </c>
      <c r="E30">
        <v>11</v>
      </c>
      <c r="F30">
        <v>25</v>
      </c>
      <c r="G30">
        <v>25</v>
      </c>
      <c r="H30">
        <f>COUNTIF($O$21:$O$40,"&gt;"&amp;O30)+COUNTIF($O$21:$O30,"="&amp;O30)</f>
        <v>30</v>
      </c>
      <c r="I30">
        <f t="shared" si="0"/>
        <v>11</v>
      </c>
      <c r="J30">
        <f t="shared" si="1"/>
        <v>9</v>
      </c>
      <c r="K30">
        <f t="shared" si="2"/>
        <v>11</v>
      </c>
      <c r="L30" t="e">
        <f t="shared" si="3"/>
        <v>#VALUE!</v>
      </c>
      <c r="M30" t="e">
        <f t="shared" si="4"/>
        <v>#VALUE!</v>
      </c>
      <c r="N30">
        <f t="shared" si="5"/>
        <v>42</v>
      </c>
      <c r="O30" t="e">
        <f t="shared" si="6"/>
        <v>#VALUE!</v>
      </c>
      <c r="P30" t="str">
        <f t="shared" si="7"/>
        <v>aks-Уиган</v>
      </c>
    </row>
    <row r="31" spans="2:16" ht="12.75" hidden="1">
      <c r="B31" t="s">
        <v>21</v>
      </c>
      <c r="C31">
        <v>10</v>
      </c>
      <c r="D31">
        <v>9</v>
      </c>
      <c r="E31">
        <v>12</v>
      </c>
      <c r="F31">
        <v>23</v>
      </c>
      <c r="G31">
        <v>27</v>
      </c>
      <c r="H31">
        <f>COUNTIF($O$21:$O$40,"&gt;"&amp;O31)+COUNTIF($O$21:$O31,"="&amp;O31)</f>
        <v>31</v>
      </c>
      <c r="I31">
        <f t="shared" si="0"/>
        <v>10</v>
      </c>
      <c r="J31">
        <f t="shared" si="1"/>
        <v>9</v>
      </c>
      <c r="K31">
        <f t="shared" si="2"/>
        <v>12</v>
      </c>
      <c r="L31" t="e">
        <f t="shared" si="3"/>
        <v>#VALUE!</v>
      </c>
      <c r="M31" t="e">
        <f t="shared" si="4"/>
        <v>#VALUE!</v>
      </c>
      <c r="N31">
        <f t="shared" si="5"/>
        <v>39</v>
      </c>
      <c r="O31" t="e">
        <f t="shared" si="6"/>
        <v>#VALUE!</v>
      </c>
      <c r="P31" t="str">
        <f t="shared" si="7"/>
        <v>saleh-Ман.Юн.</v>
      </c>
    </row>
    <row r="32" spans="2:16" ht="12.75" hidden="1">
      <c r="B32" t="s">
        <v>8</v>
      </c>
      <c r="C32">
        <v>8</v>
      </c>
      <c r="D32">
        <v>15</v>
      </c>
      <c r="E32">
        <v>8</v>
      </c>
      <c r="F32">
        <v>21</v>
      </c>
      <c r="G32">
        <v>19</v>
      </c>
      <c r="H32">
        <f>COUNTIF($O$21:$O$40,"&gt;"&amp;O32)+COUNTIF($O$21:$O32,"="&amp;O32)</f>
        <v>32</v>
      </c>
      <c r="I32">
        <f t="shared" si="0"/>
        <v>8</v>
      </c>
      <c r="J32">
        <f t="shared" si="1"/>
        <v>15</v>
      </c>
      <c r="K32">
        <f t="shared" si="2"/>
        <v>8</v>
      </c>
      <c r="L32" t="e">
        <f t="shared" si="3"/>
        <v>#VALUE!</v>
      </c>
      <c r="M32" t="e">
        <f t="shared" si="4"/>
        <v>#VALUE!</v>
      </c>
      <c r="N32">
        <f t="shared" si="5"/>
        <v>39</v>
      </c>
      <c r="O32" t="e">
        <f t="shared" si="6"/>
        <v>#VALUE!</v>
      </c>
      <c r="P32" t="str">
        <f t="shared" si="7"/>
        <v>afa-Арсенал</v>
      </c>
    </row>
    <row r="33" spans="2:16" ht="12.75" hidden="1">
      <c r="B33" t="s">
        <v>14</v>
      </c>
      <c r="C33">
        <v>9</v>
      </c>
      <c r="D33">
        <v>11</v>
      </c>
      <c r="E33">
        <v>11</v>
      </c>
      <c r="F33">
        <v>27</v>
      </c>
      <c r="G33">
        <v>23</v>
      </c>
      <c r="H33">
        <f>COUNTIF($O$21:$O$40,"&gt;"&amp;O33)+COUNTIF($O$21:$O33,"="&amp;O33)</f>
        <v>33</v>
      </c>
      <c r="I33">
        <f t="shared" si="0"/>
        <v>9</v>
      </c>
      <c r="J33">
        <f t="shared" si="1"/>
        <v>11</v>
      </c>
      <c r="K33">
        <f t="shared" si="2"/>
        <v>11</v>
      </c>
      <c r="L33" t="e">
        <f t="shared" si="3"/>
        <v>#VALUE!</v>
      </c>
      <c r="M33" t="e">
        <f t="shared" si="4"/>
        <v>#VALUE!</v>
      </c>
      <c r="N33">
        <f t="shared" si="5"/>
        <v>38</v>
      </c>
      <c r="O33" t="e">
        <f t="shared" si="6"/>
        <v>#VALUE!</v>
      </c>
      <c r="P33" t="str">
        <f t="shared" si="7"/>
        <v>Sergo-Ньюкасл</v>
      </c>
    </row>
    <row r="34" spans="2:16" ht="12.75" hidden="1">
      <c r="B34" t="s">
        <v>17</v>
      </c>
      <c r="C34">
        <v>8</v>
      </c>
      <c r="D34">
        <v>14</v>
      </c>
      <c r="E34">
        <v>9</v>
      </c>
      <c r="F34">
        <v>28</v>
      </c>
      <c r="G34">
        <v>25</v>
      </c>
      <c r="H34">
        <f>COUNTIF($O$21:$O$40,"&gt;"&amp;O34)+COUNTIF($O$21:$O34,"="&amp;O34)</f>
        <v>34</v>
      </c>
      <c r="I34">
        <f t="shared" si="0"/>
        <v>8</v>
      </c>
      <c r="J34">
        <f t="shared" si="1"/>
        <v>14</v>
      </c>
      <c r="K34">
        <f t="shared" si="2"/>
        <v>9</v>
      </c>
      <c r="L34" t="e">
        <f t="shared" si="3"/>
        <v>#VALUE!</v>
      </c>
      <c r="M34" t="e">
        <f t="shared" si="4"/>
        <v>#VALUE!</v>
      </c>
      <c r="N34">
        <f t="shared" si="5"/>
        <v>38</v>
      </c>
      <c r="O34" t="e">
        <f t="shared" si="6"/>
        <v>#VALUE!</v>
      </c>
      <c r="P34" t="str">
        <f t="shared" si="7"/>
        <v>Арктика-Челси</v>
      </c>
    </row>
    <row r="35" spans="2:16" ht="12.75" hidden="1">
      <c r="B35" t="s">
        <v>22</v>
      </c>
      <c r="C35">
        <v>8</v>
      </c>
      <c r="D35">
        <v>13</v>
      </c>
      <c r="E35">
        <v>10</v>
      </c>
      <c r="F35">
        <v>29</v>
      </c>
      <c r="G35">
        <v>23</v>
      </c>
      <c r="H35">
        <f>COUNTIF($O$21:$O$40,"&gt;"&amp;O35)+COUNTIF($O$21:$O35,"="&amp;O35)</f>
        <v>35</v>
      </c>
      <c r="I35">
        <f t="shared" si="0"/>
        <v>8</v>
      </c>
      <c r="J35">
        <f t="shared" si="1"/>
        <v>13</v>
      </c>
      <c r="K35">
        <f t="shared" si="2"/>
        <v>10</v>
      </c>
      <c r="L35" t="e">
        <f t="shared" si="3"/>
        <v>#VALUE!</v>
      </c>
      <c r="M35" t="e">
        <f t="shared" si="4"/>
        <v>#VALUE!</v>
      </c>
      <c r="N35">
        <f t="shared" si="5"/>
        <v>37</v>
      </c>
      <c r="O35" t="e">
        <f t="shared" si="6"/>
        <v>#VALUE!</v>
      </c>
      <c r="P35" t="str">
        <f t="shared" si="7"/>
        <v>NecID-Ман.Сити</v>
      </c>
    </row>
    <row r="36" spans="2:16" ht="12.75" hidden="1">
      <c r="B36" t="s">
        <v>12</v>
      </c>
      <c r="C36">
        <v>10</v>
      </c>
      <c r="D36">
        <v>6</v>
      </c>
      <c r="E36">
        <v>15</v>
      </c>
      <c r="F36">
        <v>29</v>
      </c>
      <c r="G36">
        <v>37</v>
      </c>
      <c r="H36">
        <f>COUNTIF($O$21:$O$40,"&gt;"&amp;O36)+COUNTIF($O$21:$O36,"="&amp;O36)</f>
        <v>36</v>
      </c>
      <c r="I36">
        <f t="shared" si="0"/>
        <v>10</v>
      </c>
      <c r="J36">
        <f t="shared" si="1"/>
        <v>6</v>
      </c>
      <c r="K36">
        <f t="shared" si="2"/>
        <v>15</v>
      </c>
      <c r="L36" t="e">
        <f t="shared" si="3"/>
        <v>#VALUE!</v>
      </c>
      <c r="M36" t="e">
        <f t="shared" si="4"/>
        <v>#VALUE!</v>
      </c>
      <c r="N36">
        <f t="shared" si="5"/>
        <v>36</v>
      </c>
      <c r="O36" t="e">
        <f t="shared" si="6"/>
        <v>#VALUE!</v>
      </c>
      <c r="P36" t="str">
        <f t="shared" si="7"/>
        <v>Торпедовец-Суонси</v>
      </c>
    </row>
    <row r="37" spans="2:16" ht="12.75" hidden="1">
      <c r="B37" t="s">
        <v>16</v>
      </c>
      <c r="C37">
        <v>8</v>
      </c>
      <c r="D37">
        <v>11</v>
      </c>
      <c r="E37">
        <v>12</v>
      </c>
      <c r="F37">
        <v>19</v>
      </c>
      <c r="G37">
        <v>33</v>
      </c>
      <c r="H37">
        <f>COUNTIF($O$21:$O$40,"&gt;"&amp;O37)+COUNTIF($O$21:$O37,"="&amp;O37)</f>
        <v>37</v>
      </c>
      <c r="I37">
        <f t="shared" si="0"/>
        <v>8</v>
      </c>
      <c r="J37">
        <f t="shared" si="1"/>
        <v>11</v>
      </c>
      <c r="K37">
        <f t="shared" si="2"/>
        <v>12</v>
      </c>
      <c r="L37" t="e">
        <f t="shared" si="3"/>
        <v>#VALUE!</v>
      </c>
      <c r="M37" t="e">
        <f t="shared" si="4"/>
        <v>#VALUE!</v>
      </c>
      <c r="N37">
        <f t="shared" si="5"/>
        <v>35</v>
      </c>
      <c r="O37" t="e">
        <f t="shared" si="6"/>
        <v>#VALUE!</v>
      </c>
      <c r="P37" t="str">
        <f t="shared" si="7"/>
        <v>ded-53-Сандерленд</v>
      </c>
    </row>
    <row r="38" spans="2:16" ht="12.75" hidden="1">
      <c r="B38" t="s">
        <v>18</v>
      </c>
      <c r="C38">
        <v>9</v>
      </c>
      <c r="D38">
        <v>7</v>
      </c>
      <c r="E38">
        <v>15</v>
      </c>
      <c r="F38">
        <v>29</v>
      </c>
      <c r="G38">
        <v>31</v>
      </c>
      <c r="H38">
        <f>COUNTIF($O$21:$O$40,"&gt;"&amp;O38)+COUNTIF($O$21:$O38,"="&amp;O38)</f>
        <v>38</v>
      </c>
      <c r="I38">
        <f t="shared" si="0"/>
        <v>9</v>
      </c>
      <c r="J38">
        <f t="shared" si="1"/>
        <v>7</v>
      </c>
      <c r="K38">
        <f t="shared" si="2"/>
        <v>15</v>
      </c>
      <c r="L38" t="e">
        <f t="shared" si="3"/>
        <v>#VALUE!</v>
      </c>
      <c r="M38" t="e">
        <f t="shared" si="4"/>
        <v>#VALUE!</v>
      </c>
      <c r="N38">
        <f t="shared" si="5"/>
        <v>34</v>
      </c>
      <c r="O38" t="e">
        <f t="shared" si="6"/>
        <v>#VALUE!</v>
      </c>
      <c r="P38" t="str">
        <f t="shared" si="7"/>
        <v>SERG-КПР</v>
      </c>
    </row>
    <row r="39" spans="2:16" ht="12.75" hidden="1">
      <c r="B39" t="s">
        <v>24</v>
      </c>
      <c r="C39">
        <v>7</v>
      </c>
      <c r="D39">
        <v>9</v>
      </c>
      <c r="E39">
        <v>15</v>
      </c>
      <c r="F39">
        <v>19</v>
      </c>
      <c r="G39">
        <v>35</v>
      </c>
      <c r="H39">
        <f>COUNTIF($O$21:$O$40,"&gt;"&amp;O39)+COUNTIF($O$21:$O39,"="&amp;O39)</f>
        <v>39</v>
      </c>
      <c r="I39">
        <f t="shared" si="0"/>
        <v>7</v>
      </c>
      <c r="J39">
        <f t="shared" si="1"/>
        <v>9</v>
      </c>
      <c r="K39">
        <f t="shared" si="2"/>
        <v>15</v>
      </c>
      <c r="L39" t="e">
        <f t="shared" si="3"/>
        <v>#VALUE!</v>
      </c>
      <c r="M39" t="e">
        <f t="shared" si="4"/>
        <v>#VALUE!</v>
      </c>
      <c r="N39">
        <f>I39*3+J39</f>
        <v>30</v>
      </c>
      <c r="O39" t="e">
        <f>N39+(I39*0.1)+((L39-M39)*0.01)+(L39*0.001)</f>
        <v>#VALUE!</v>
      </c>
      <c r="P39" t="str">
        <f>B39</f>
        <v>amelin-Астон_Вилла</v>
      </c>
    </row>
    <row r="40" spans="2:16" ht="13.5" hidden="1" thickBot="1">
      <c r="B40" t="s">
        <v>19</v>
      </c>
      <c r="C40">
        <v>8</v>
      </c>
      <c r="D40">
        <v>5</v>
      </c>
      <c r="E40">
        <v>18</v>
      </c>
      <c r="F40">
        <v>21</v>
      </c>
      <c r="G40">
        <v>60</v>
      </c>
      <c r="H40">
        <f>COUNTIF($O$21:$O$40,"&gt;"&amp;O40)+COUNTIF($O$21:$O40,"="&amp;O40)</f>
        <v>40</v>
      </c>
      <c r="I40">
        <f t="shared" si="0"/>
        <v>8</v>
      </c>
      <c r="J40">
        <f t="shared" si="1"/>
        <v>5</v>
      </c>
      <c r="K40">
        <f t="shared" si="2"/>
        <v>18</v>
      </c>
      <c r="L40" t="e">
        <f t="shared" si="3"/>
        <v>#VALUE!</v>
      </c>
      <c r="M40" t="e">
        <f t="shared" si="4"/>
        <v>#VALUE!</v>
      </c>
      <c r="N40">
        <f>I40*3+J40</f>
        <v>29</v>
      </c>
      <c r="O40" t="e">
        <f>N40+(I40*0.1)+((L40-M40)*0.01)+(L40*0.001)</f>
        <v>#VALUE!</v>
      </c>
      <c r="P40" t="str">
        <f>B40</f>
        <v>egk-Норвич</v>
      </c>
    </row>
    <row r="41" spans="1:10" ht="13.5" thickBot="1">
      <c r="A41" s="49" t="s">
        <v>25</v>
      </c>
      <c r="B41" s="50" t="s">
        <v>26</v>
      </c>
      <c r="C41" s="51" t="s">
        <v>27</v>
      </c>
      <c r="D41" s="51" t="s">
        <v>28</v>
      </c>
      <c r="E41" s="51" t="s">
        <v>29</v>
      </c>
      <c r="F41" s="115" t="s">
        <v>30</v>
      </c>
      <c r="G41" s="116"/>
      <c r="H41" s="117"/>
      <c r="I41" s="51" t="s">
        <v>31</v>
      </c>
      <c r="J41" s="52" t="s">
        <v>32</v>
      </c>
    </row>
    <row r="42" spans="1:10" ht="12.75">
      <c r="A42" s="53">
        <v>1</v>
      </c>
      <c r="B42" s="54" t="e">
        <f>VLOOKUP($A42,$H$21:$P$40,9,0)</f>
        <v>#N/A</v>
      </c>
      <c r="C42" s="55" t="e">
        <f>VLOOKUP($A42,$H$21:$P$40,2,0)</f>
        <v>#N/A</v>
      </c>
      <c r="D42" s="55" t="e">
        <f>VLOOKUP($A42,$H$21:$P$40,3,0)</f>
        <v>#N/A</v>
      </c>
      <c r="E42" s="55" t="e">
        <f>VLOOKUP($A42,$H$21:$P$40,4,0)</f>
        <v>#N/A</v>
      </c>
      <c r="F42" s="56" t="e">
        <f>VLOOKUP($A42,$H$21:$P$40,5,0)</f>
        <v>#N/A</v>
      </c>
      <c r="G42" s="57" t="s">
        <v>4</v>
      </c>
      <c r="H42" s="58" t="e">
        <f>VLOOKUP($A42,$H$21:$P$40,6,0)</f>
        <v>#N/A</v>
      </c>
      <c r="I42" s="55" t="e">
        <f>F42-H42</f>
        <v>#N/A</v>
      </c>
      <c r="J42" s="59" t="e">
        <f>VLOOKUP($A42,$H$21:$P$40,7,0)</f>
        <v>#N/A</v>
      </c>
    </row>
    <row r="43" spans="1:10" ht="12.75">
      <c r="A43" s="60">
        <v>2</v>
      </c>
      <c r="B43" s="61" t="e">
        <f aca="true" t="shared" si="8" ref="B43:B61">VLOOKUP($A43,$H$21:$P$40,9,0)</f>
        <v>#N/A</v>
      </c>
      <c r="C43" s="62" t="e">
        <f aca="true" t="shared" si="9" ref="C43:C61">VLOOKUP($A43,$H$21:$P$40,2,0)</f>
        <v>#N/A</v>
      </c>
      <c r="D43" s="62" t="e">
        <f aca="true" t="shared" si="10" ref="D43:D61">VLOOKUP($A43,$H$21:$P$40,3,0)</f>
        <v>#N/A</v>
      </c>
      <c r="E43" s="62" t="e">
        <f aca="true" t="shared" si="11" ref="E43:E61">VLOOKUP($A43,$H$21:$P$40,4,0)</f>
        <v>#N/A</v>
      </c>
      <c r="F43" s="63" t="e">
        <f aca="true" t="shared" si="12" ref="F43:F61">VLOOKUP($A43,$H$21:$P$40,5,0)</f>
        <v>#N/A</v>
      </c>
      <c r="G43" s="64" t="s">
        <v>4</v>
      </c>
      <c r="H43" s="65" t="e">
        <f aca="true" t="shared" si="13" ref="H43:H61">VLOOKUP($A43,$H$21:$P$40,6,0)</f>
        <v>#N/A</v>
      </c>
      <c r="I43" s="62" t="e">
        <f aca="true" t="shared" si="14" ref="I43:I61">F43-H43</f>
        <v>#N/A</v>
      </c>
      <c r="J43" s="66" t="e">
        <f aca="true" t="shared" si="15" ref="J43:J61">VLOOKUP($A43,$H$21:$P$40,7,0)</f>
        <v>#N/A</v>
      </c>
    </row>
    <row r="44" spans="1:10" ht="12.75">
      <c r="A44" s="60">
        <v>3</v>
      </c>
      <c r="B44" s="61" t="e">
        <f t="shared" si="8"/>
        <v>#N/A</v>
      </c>
      <c r="C44" s="62" t="e">
        <f t="shared" si="9"/>
        <v>#N/A</v>
      </c>
      <c r="D44" s="62" t="e">
        <f t="shared" si="10"/>
        <v>#N/A</v>
      </c>
      <c r="E44" s="62" t="e">
        <f t="shared" si="11"/>
        <v>#N/A</v>
      </c>
      <c r="F44" s="63" t="e">
        <f t="shared" si="12"/>
        <v>#N/A</v>
      </c>
      <c r="G44" s="64" t="s">
        <v>4</v>
      </c>
      <c r="H44" s="65" t="e">
        <f t="shared" si="13"/>
        <v>#N/A</v>
      </c>
      <c r="I44" s="62" t="e">
        <f t="shared" si="14"/>
        <v>#N/A</v>
      </c>
      <c r="J44" s="66" t="e">
        <f t="shared" si="15"/>
        <v>#N/A</v>
      </c>
    </row>
    <row r="45" spans="1:10" ht="12.75">
      <c r="A45" s="67">
        <v>4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4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5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4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6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4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7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4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8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4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9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4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10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4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11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4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12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4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13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4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2.75">
      <c r="A55" s="67">
        <v>14</v>
      </c>
      <c r="B55" s="68" t="e">
        <f t="shared" si="8"/>
        <v>#N/A</v>
      </c>
      <c r="C55" s="69" t="e">
        <f t="shared" si="9"/>
        <v>#N/A</v>
      </c>
      <c r="D55" s="69" t="e">
        <f t="shared" si="10"/>
        <v>#N/A</v>
      </c>
      <c r="E55" s="69" t="e">
        <f t="shared" si="11"/>
        <v>#N/A</v>
      </c>
      <c r="F55" s="70" t="e">
        <f t="shared" si="12"/>
        <v>#N/A</v>
      </c>
      <c r="G55" s="71" t="s">
        <v>4</v>
      </c>
      <c r="H55" s="72" t="e">
        <f t="shared" si="13"/>
        <v>#N/A</v>
      </c>
      <c r="I55" s="69" t="e">
        <f t="shared" si="14"/>
        <v>#N/A</v>
      </c>
      <c r="J55" s="73" t="e">
        <f t="shared" si="15"/>
        <v>#N/A</v>
      </c>
    </row>
    <row r="56" spans="1:10" ht="12.75">
      <c r="A56" s="67">
        <v>15</v>
      </c>
      <c r="B56" s="68" t="e">
        <f t="shared" si="8"/>
        <v>#N/A</v>
      </c>
      <c r="C56" s="69" t="e">
        <f t="shared" si="9"/>
        <v>#N/A</v>
      </c>
      <c r="D56" s="69" t="e">
        <f t="shared" si="10"/>
        <v>#N/A</v>
      </c>
      <c r="E56" s="69" t="e">
        <f t="shared" si="11"/>
        <v>#N/A</v>
      </c>
      <c r="F56" s="70" t="e">
        <f t="shared" si="12"/>
        <v>#N/A</v>
      </c>
      <c r="G56" s="71" t="s">
        <v>4</v>
      </c>
      <c r="H56" s="72" t="e">
        <f t="shared" si="13"/>
        <v>#N/A</v>
      </c>
      <c r="I56" s="69" t="e">
        <f t="shared" si="14"/>
        <v>#N/A</v>
      </c>
      <c r="J56" s="73" t="e">
        <f t="shared" si="15"/>
        <v>#N/A</v>
      </c>
    </row>
    <row r="57" spans="1:10" ht="12.75">
      <c r="A57" s="67">
        <v>16</v>
      </c>
      <c r="B57" s="68" t="e">
        <f t="shared" si="8"/>
        <v>#N/A</v>
      </c>
      <c r="C57" s="69" t="e">
        <f t="shared" si="9"/>
        <v>#N/A</v>
      </c>
      <c r="D57" s="69" t="e">
        <f t="shared" si="10"/>
        <v>#N/A</v>
      </c>
      <c r="E57" s="69" t="e">
        <f t="shared" si="11"/>
        <v>#N/A</v>
      </c>
      <c r="F57" s="70" t="e">
        <f t="shared" si="12"/>
        <v>#N/A</v>
      </c>
      <c r="G57" s="71" t="s">
        <v>4</v>
      </c>
      <c r="H57" s="72" t="e">
        <f t="shared" si="13"/>
        <v>#N/A</v>
      </c>
      <c r="I57" s="69" t="e">
        <f t="shared" si="14"/>
        <v>#N/A</v>
      </c>
      <c r="J57" s="73" t="e">
        <f t="shared" si="15"/>
        <v>#N/A</v>
      </c>
    </row>
    <row r="58" spans="1:10" ht="12.75">
      <c r="A58" s="67">
        <v>17</v>
      </c>
      <c r="B58" s="68" t="e">
        <f t="shared" si="8"/>
        <v>#N/A</v>
      </c>
      <c r="C58" s="69" t="e">
        <f t="shared" si="9"/>
        <v>#N/A</v>
      </c>
      <c r="D58" s="69" t="e">
        <f t="shared" si="10"/>
        <v>#N/A</v>
      </c>
      <c r="E58" s="69" t="e">
        <f t="shared" si="11"/>
        <v>#N/A</v>
      </c>
      <c r="F58" s="70" t="e">
        <f t="shared" si="12"/>
        <v>#N/A</v>
      </c>
      <c r="G58" s="71" t="s">
        <v>4</v>
      </c>
      <c r="H58" s="72" t="e">
        <f t="shared" si="13"/>
        <v>#N/A</v>
      </c>
      <c r="I58" s="69" t="e">
        <f t="shared" si="14"/>
        <v>#N/A</v>
      </c>
      <c r="J58" s="73" t="e">
        <f t="shared" si="15"/>
        <v>#N/A</v>
      </c>
    </row>
    <row r="59" spans="1:10" ht="12.75">
      <c r="A59" s="81">
        <v>18</v>
      </c>
      <c r="B59" s="82" t="e">
        <f t="shared" si="8"/>
        <v>#N/A</v>
      </c>
      <c r="C59" s="83" t="e">
        <f t="shared" si="9"/>
        <v>#N/A</v>
      </c>
      <c r="D59" s="83" t="e">
        <f t="shared" si="10"/>
        <v>#N/A</v>
      </c>
      <c r="E59" s="83" t="e">
        <f t="shared" si="11"/>
        <v>#N/A</v>
      </c>
      <c r="F59" s="84" t="e">
        <f t="shared" si="12"/>
        <v>#N/A</v>
      </c>
      <c r="G59" s="85" t="s">
        <v>4</v>
      </c>
      <c r="H59" s="86" t="e">
        <f t="shared" si="13"/>
        <v>#N/A</v>
      </c>
      <c r="I59" s="83" t="e">
        <f t="shared" si="14"/>
        <v>#N/A</v>
      </c>
      <c r="J59" s="87" t="e">
        <f t="shared" si="15"/>
        <v>#N/A</v>
      </c>
    </row>
    <row r="60" spans="1:10" ht="12.75">
      <c r="A60" s="88">
        <v>19</v>
      </c>
      <c r="B60" s="47" t="e">
        <f t="shared" si="8"/>
        <v>#N/A</v>
      </c>
      <c r="C60" s="48" t="e">
        <f t="shared" si="9"/>
        <v>#N/A</v>
      </c>
      <c r="D60" s="48" t="e">
        <f t="shared" si="10"/>
        <v>#N/A</v>
      </c>
      <c r="E60" s="48" t="e">
        <f t="shared" si="11"/>
        <v>#N/A</v>
      </c>
      <c r="F60" s="84" t="e">
        <f t="shared" si="12"/>
        <v>#N/A</v>
      </c>
      <c r="G60" s="85" t="s">
        <v>4</v>
      </c>
      <c r="H60" s="86" t="e">
        <f t="shared" si="13"/>
        <v>#N/A</v>
      </c>
      <c r="I60" s="48" t="e">
        <f t="shared" si="14"/>
        <v>#N/A</v>
      </c>
      <c r="J60" s="89" t="e">
        <f t="shared" si="15"/>
        <v>#N/A</v>
      </c>
    </row>
    <row r="61" spans="1:10" ht="13.5" thickBot="1">
      <c r="A61" s="74">
        <v>20</v>
      </c>
      <c r="B61" s="75" t="e">
        <f t="shared" si="8"/>
        <v>#N/A</v>
      </c>
      <c r="C61" s="76" t="e">
        <f t="shared" si="9"/>
        <v>#N/A</v>
      </c>
      <c r="D61" s="76" t="e">
        <f t="shared" si="10"/>
        <v>#N/A</v>
      </c>
      <c r="E61" s="76" t="e">
        <f t="shared" si="11"/>
        <v>#N/A</v>
      </c>
      <c r="F61" s="77" t="e">
        <f t="shared" si="12"/>
        <v>#N/A</v>
      </c>
      <c r="G61" s="78" t="s">
        <v>4</v>
      </c>
      <c r="H61" s="79" t="e">
        <f t="shared" si="13"/>
        <v>#N/A</v>
      </c>
      <c r="I61" s="76" t="e">
        <f t="shared" si="14"/>
        <v>#N/A</v>
      </c>
      <c r="J61" s="80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B1:O42"/>
  <sheetViews>
    <sheetView zoomScalePageLayoutView="0" workbookViewId="0" topLeftCell="A1">
      <selection activeCell="G6" sqref="G6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103" t="s">
        <v>86</v>
      </c>
      <c r="D3" s="15" t="s">
        <v>62</v>
      </c>
      <c r="E3" s="28" t="s">
        <v>106</v>
      </c>
    </row>
    <row r="4" spans="2:5" ht="13.5" thickBot="1">
      <c r="B4" t="s">
        <v>87</v>
      </c>
      <c r="D4" s="15" t="s">
        <v>68</v>
      </c>
      <c r="E4" s="28" t="s">
        <v>107</v>
      </c>
    </row>
    <row r="5" spans="2:5" ht="14.25" thickBot="1">
      <c r="B5" t="s">
        <v>88</v>
      </c>
      <c r="D5" s="15" t="s">
        <v>70</v>
      </c>
      <c r="E5" s="28" t="s">
        <v>100</v>
      </c>
    </row>
    <row r="6" spans="2:5" ht="14.25" thickBot="1">
      <c r="B6" t="s">
        <v>89</v>
      </c>
      <c r="D6" s="15" t="s">
        <v>66</v>
      </c>
      <c r="E6" s="28" t="s">
        <v>108</v>
      </c>
    </row>
    <row r="7" spans="2:5" ht="14.25" thickBot="1">
      <c r="B7" t="s">
        <v>90</v>
      </c>
      <c r="D7" s="15" t="s">
        <v>71</v>
      </c>
      <c r="E7" s="28" t="s">
        <v>109</v>
      </c>
    </row>
    <row r="8" spans="2:5" ht="14.25" thickBot="1">
      <c r="B8" s="103" t="s">
        <v>91</v>
      </c>
      <c r="D8" s="15" t="s">
        <v>64</v>
      </c>
      <c r="E8" s="28" t="s">
        <v>103</v>
      </c>
    </row>
    <row r="9" spans="2:5" ht="14.25" thickBot="1">
      <c r="B9" s="103" t="s">
        <v>92</v>
      </c>
      <c r="D9" s="15" t="s">
        <v>72</v>
      </c>
      <c r="E9" s="28" t="s">
        <v>110</v>
      </c>
    </row>
    <row r="10" spans="2:5" ht="14.25" thickBot="1">
      <c r="B10" s="103" t="s">
        <v>93</v>
      </c>
      <c r="D10" s="15" t="s">
        <v>63</v>
      </c>
      <c r="E10" s="28" t="s">
        <v>97</v>
      </c>
    </row>
    <row r="11" spans="2:5" ht="14.25" thickBot="1">
      <c r="B11"/>
      <c r="D11" s="15" t="s">
        <v>61</v>
      </c>
      <c r="E11" s="28" t="s">
        <v>111</v>
      </c>
    </row>
    <row r="12" spans="2:5" ht="14.25" thickBot="1">
      <c r="B12"/>
      <c r="D12" s="15" t="s">
        <v>65</v>
      </c>
      <c r="E12" s="28" t="s">
        <v>112</v>
      </c>
    </row>
    <row r="13" spans="2:5" ht="14.25" thickBot="1">
      <c r="B13" s="7"/>
      <c r="D13" s="15" t="s">
        <v>73</v>
      </c>
      <c r="E13" s="28" t="s">
        <v>113</v>
      </c>
    </row>
    <row r="14" spans="4:5" ht="14.25" thickBot="1">
      <c r="D14" s="15" t="s">
        <v>67</v>
      </c>
      <c r="E14" s="28" t="s">
        <v>114</v>
      </c>
    </row>
    <row r="15" spans="4:5" ht="14.25" thickBot="1">
      <c r="D15" s="15" t="s">
        <v>75</v>
      </c>
      <c r="E15" s="28" t="s">
        <v>115</v>
      </c>
    </row>
    <row r="16" spans="2:5" ht="14.25" thickBot="1">
      <c r="B16" s="15"/>
      <c r="D16" s="15" t="s">
        <v>69</v>
      </c>
      <c r="E16" s="28" t="s">
        <v>100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104"/>
    </row>
    <row r="19" spans="2:6" ht="13.5">
      <c r="B19" s="15"/>
      <c r="C19" s="8"/>
      <c r="D19" s="15"/>
      <c r="E19" s="105"/>
      <c r="F19" s="8"/>
    </row>
    <row r="20" spans="2:6" ht="14.25" thickBot="1">
      <c r="B20" s="15"/>
      <c r="C20" s="8"/>
      <c r="D20" s="15"/>
      <c r="E20" s="106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B1:O39"/>
  <sheetViews>
    <sheetView zoomScalePageLayoutView="0" workbookViewId="0" topLeftCell="A1">
      <selection activeCell="G6" sqref="G6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00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15" t="s">
        <v>78</v>
      </c>
      <c r="D3" s="102" t="s">
        <v>46</v>
      </c>
      <c r="E3" s="28" t="s">
        <v>116</v>
      </c>
    </row>
    <row r="4" spans="2:5" ht="13.5" thickBot="1">
      <c r="B4" s="15" t="s">
        <v>79</v>
      </c>
      <c r="D4" s="102" t="s">
        <v>33</v>
      </c>
      <c r="E4" s="28" t="s">
        <v>117</v>
      </c>
    </row>
    <row r="5" spans="2:5" ht="14.25" thickBot="1">
      <c r="B5" s="15" t="s">
        <v>80</v>
      </c>
      <c r="D5" s="102" t="s">
        <v>38</v>
      </c>
      <c r="E5" s="28" t="s">
        <v>118</v>
      </c>
    </row>
    <row r="6" spans="2:5" ht="14.25" thickBot="1">
      <c r="B6" s="15" t="s">
        <v>81</v>
      </c>
      <c r="D6" s="102" t="s">
        <v>36</v>
      </c>
      <c r="E6" s="28" t="s">
        <v>119</v>
      </c>
    </row>
    <row r="7" spans="2:5" ht="14.25" thickBot="1">
      <c r="B7" s="15" t="s">
        <v>82</v>
      </c>
      <c r="D7" s="102" t="s">
        <v>74</v>
      </c>
      <c r="E7" s="28" t="s">
        <v>120</v>
      </c>
    </row>
    <row r="8" spans="2:5" ht="14.25" thickBot="1">
      <c r="B8" s="15" t="s">
        <v>83</v>
      </c>
      <c r="D8" s="94" t="s">
        <v>43</v>
      </c>
      <c r="E8" s="28" t="s">
        <v>121</v>
      </c>
    </row>
    <row r="9" spans="2:5" ht="14.25" thickBot="1">
      <c r="B9" s="15" t="s">
        <v>84</v>
      </c>
      <c r="D9" s="102" t="s">
        <v>37</v>
      </c>
      <c r="E9" s="28" t="s">
        <v>122</v>
      </c>
    </row>
    <row r="10" spans="2:5" ht="14.25" thickBot="1">
      <c r="B10" s="15" t="s">
        <v>85</v>
      </c>
      <c r="D10" s="102" t="s">
        <v>44</v>
      </c>
      <c r="E10" s="28" t="s">
        <v>123</v>
      </c>
    </row>
    <row r="11" spans="2:5" ht="14.25" thickBot="1">
      <c r="B11" s="7"/>
      <c r="D11" s="15" t="s">
        <v>40</v>
      </c>
      <c r="E11" s="28" t="s">
        <v>124</v>
      </c>
    </row>
    <row r="12" spans="2:5" ht="14.25" thickBot="1">
      <c r="B12" s="7"/>
      <c r="D12" s="94" t="s">
        <v>34</v>
      </c>
      <c r="E12" s="28" t="s">
        <v>125</v>
      </c>
    </row>
    <row r="13" spans="2:5" ht="14.25" thickBot="1">
      <c r="B13" s="7"/>
      <c r="D13" s="102" t="s">
        <v>39</v>
      </c>
      <c r="E13" s="28" t="s">
        <v>126</v>
      </c>
    </row>
    <row r="14" spans="2:5" ht="14.25" thickBot="1">
      <c r="B14" s="15"/>
      <c r="D14" s="102" t="s">
        <v>47</v>
      </c>
      <c r="E14" s="28" t="s">
        <v>110</v>
      </c>
    </row>
    <row r="15" spans="2:5" ht="14.25" thickBot="1">
      <c r="B15" s="15"/>
      <c r="D15" s="102" t="s">
        <v>42</v>
      </c>
      <c r="E15" s="28" t="s">
        <v>127</v>
      </c>
    </row>
    <row r="16" spans="2:5" ht="14.25" thickBot="1">
      <c r="B16" s="15"/>
      <c r="D16" s="102" t="s">
        <v>45</v>
      </c>
      <c r="E16" s="28" t="s">
        <v>128</v>
      </c>
    </row>
    <row r="17" spans="2:5" ht="14.25" thickBot="1">
      <c r="B17" s="15"/>
      <c r="D17" s="102" t="s">
        <v>41</v>
      </c>
      <c r="E17" s="28" t="s">
        <v>129</v>
      </c>
    </row>
    <row r="18" spans="2:5" ht="13.5">
      <c r="B18" s="15"/>
      <c r="D18" s="102" t="s">
        <v>35</v>
      </c>
      <c r="E18" s="28" t="s">
        <v>130</v>
      </c>
    </row>
    <row r="19" spans="2:5" ht="12.75">
      <c r="B19" s="15"/>
      <c r="D19" s="8"/>
      <c r="E19" s="12"/>
    </row>
    <row r="20" spans="2:5" ht="12.75">
      <c r="B20" s="15"/>
      <c r="C20" s="95"/>
      <c r="D20" s="94"/>
      <c r="E20" s="12"/>
    </row>
    <row r="21" spans="2:5" ht="12.75">
      <c r="B21" s="15"/>
      <c r="C21" s="95"/>
      <c r="D21" s="8"/>
      <c r="E21" s="12"/>
    </row>
    <row r="22" spans="2:5" ht="12.75">
      <c r="B22" s="102"/>
      <c r="C22" s="95"/>
      <c r="D22" s="15"/>
      <c r="E22" s="12"/>
    </row>
    <row r="23" spans="2:4" ht="12.75">
      <c r="B23" s="102"/>
      <c r="C23" s="8"/>
      <c r="D23" s="12"/>
    </row>
    <row r="24" spans="2:4" ht="12.75">
      <c r="B24" s="102"/>
      <c r="C24" s="96"/>
      <c r="D24" s="97"/>
    </row>
    <row r="25" spans="2:4" ht="12.75">
      <c r="B25" s="102"/>
      <c r="C25" s="96"/>
      <c r="D25" s="97"/>
    </row>
    <row r="26" spans="2:4" ht="12.75">
      <c r="B26" s="102"/>
      <c r="C26" s="96"/>
      <c r="D26" s="97"/>
    </row>
    <row r="27" spans="2:5" ht="12.75">
      <c r="B27" s="102"/>
      <c r="C27" s="95"/>
      <c r="D27" s="98"/>
      <c r="E27" s="97"/>
    </row>
    <row r="28" spans="2:5" ht="12.75">
      <c r="B28" s="102"/>
      <c r="C28" s="95"/>
      <c r="D28" s="98"/>
      <c r="E28" s="97"/>
    </row>
    <row r="29" spans="2:5" ht="12.75">
      <c r="B29" s="102"/>
      <c r="C29" s="95"/>
      <c r="D29" s="98"/>
      <c r="E29" s="99"/>
    </row>
    <row r="30" spans="3:5" ht="12.75">
      <c r="C30" s="95"/>
      <c r="D30" s="98"/>
      <c r="E30" s="95"/>
    </row>
    <row r="31" spans="3:5" ht="12.75">
      <c r="C31" s="95"/>
      <c r="D31" s="98"/>
      <c r="E31" s="95"/>
    </row>
    <row r="32" spans="3:5" ht="12.75">
      <c r="C32" s="95"/>
      <c r="D32" s="98"/>
      <c r="E32" s="95"/>
    </row>
    <row r="33" spans="3:5" ht="12.75">
      <c r="C33" s="95"/>
      <c r="D33" s="98"/>
      <c r="E33" s="95"/>
    </row>
    <row r="34" spans="3:5" ht="12.75">
      <c r="C34" s="95"/>
      <c r="D34" s="98"/>
      <c r="E34" s="95"/>
    </row>
    <row r="35" spans="3:5" ht="12.75">
      <c r="C35" s="95"/>
      <c r="D35" s="96"/>
      <c r="E35" s="95"/>
    </row>
    <row r="36" spans="2:5" ht="12.75">
      <c r="B36" s="100"/>
      <c r="C36" s="95"/>
      <c r="D36" s="101"/>
      <c r="E36" s="95"/>
    </row>
    <row r="37" spans="3:5" ht="12.75">
      <c r="C37" s="95"/>
      <c r="D37" s="96"/>
      <c r="E37" s="95"/>
    </row>
    <row r="38" spans="3:5" ht="12.75">
      <c r="C38" s="95"/>
      <c r="D38" s="96"/>
      <c r="E38" s="95"/>
    </row>
    <row r="39" spans="3:5" ht="12.75">
      <c r="C39" s="95"/>
      <c r="D39" s="101"/>
      <c r="E39" s="95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O42"/>
  <sheetViews>
    <sheetView zoomScalePageLayoutView="0" workbookViewId="0" topLeftCell="A1">
      <selection activeCell="G10" sqref="G10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151</v>
      </c>
      <c r="D3" s="15" t="s">
        <v>12</v>
      </c>
      <c r="E3" s="28" t="s">
        <v>131</v>
      </c>
    </row>
    <row r="4" spans="2:5" ht="13.5" thickBot="1">
      <c r="B4" s="93" t="s">
        <v>152</v>
      </c>
      <c r="D4" s="15" t="s">
        <v>14</v>
      </c>
      <c r="E4" s="28" t="s">
        <v>132</v>
      </c>
    </row>
    <row r="5" spans="2:5" ht="14.25" thickBot="1">
      <c r="B5" s="93" t="s">
        <v>153</v>
      </c>
      <c r="D5" s="15" t="s">
        <v>20</v>
      </c>
      <c r="E5" s="28" t="s">
        <v>133</v>
      </c>
    </row>
    <row r="6" spans="2:5" ht="14.25" thickBot="1">
      <c r="B6" s="93" t="s">
        <v>154</v>
      </c>
      <c r="D6" s="15" t="s">
        <v>9</v>
      </c>
      <c r="E6" s="28" t="s">
        <v>134</v>
      </c>
    </row>
    <row r="7" spans="2:5" ht="14.25" thickBot="1">
      <c r="B7" s="93" t="s">
        <v>155</v>
      </c>
      <c r="D7" s="15" t="s">
        <v>8</v>
      </c>
      <c r="E7" s="28" t="s">
        <v>135</v>
      </c>
    </row>
    <row r="8" spans="2:5" ht="14.25" thickBot="1">
      <c r="B8" s="93" t="s">
        <v>156</v>
      </c>
      <c r="D8" s="15" t="s">
        <v>22</v>
      </c>
      <c r="E8" s="28" t="s">
        <v>136</v>
      </c>
    </row>
    <row r="9" spans="2:5" ht="14.25" thickBot="1">
      <c r="B9" s="93" t="s">
        <v>157</v>
      </c>
      <c r="D9" s="15" t="s">
        <v>16</v>
      </c>
      <c r="E9" s="28" t="s">
        <v>137</v>
      </c>
    </row>
    <row r="10" spans="2:5" ht="14.25" thickBot="1">
      <c r="B10" s="93" t="s">
        <v>158</v>
      </c>
      <c r="D10" s="15" t="s">
        <v>6</v>
      </c>
      <c r="E10" s="28" t="s">
        <v>138</v>
      </c>
    </row>
    <row r="11" spans="2:5" ht="14.25" thickBot="1">
      <c r="B11" s="93" t="s">
        <v>159</v>
      </c>
      <c r="D11" s="15" t="s">
        <v>17</v>
      </c>
      <c r="E11" s="28" t="s">
        <v>139</v>
      </c>
    </row>
    <row r="12" spans="2:5" ht="14.25" thickBot="1">
      <c r="B12" s="93" t="s">
        <v>160</v>
      </c>
      <c r="D12" s="15" t="s">
        <v>15</v>
      </c>
      <c r="E12" s="28" t="s">
        <v>140</v>
      </c>
    </row>
    <row r="13" spans="2:5" ht="14.25" thickBot="1">
      <c r="B13" s="7"/>
      <c r="D13" s="15" t="s">
        <v>10</v>
      </c>
      <c r="E13" s="28" t="s">
        <v>141</v>
      </c>
    </row>
    <row r="14" spans="4:5" ht="14.25" thickBot="1">
      <c r="D14" s="15" t="s">
        <v>13</v>
      </c>
      <c r="E14" s="28" t="s">
        <v>142</v>
      </c>
    </row>
    <row r="15" spans="4:5" ht="14.25" thickBot="1">
      <c r="D15" s="30" t="s">
        <v>19</v>
      </c>
      <c r="E15" s="28" t="s">
        <v>143</v>
      </c>
    </row>
    <row r="16" spans="2:5" ht="14.25" thickBot="1">
      <c r="B16" s="15"/>
      <c r="D16" s="15" t="s">
        <v>5</v>
      </c>
      <c r="E16" s="28" t="s">
        <v>144</v>
      </c>
    </row>
    <row r="17" spans="2:5" ht="14.25" thickBot="1">
      <c r="B17" s="15"/>
      <c r="D17" s="15" t="s">
        <v>21</v>
      </c>
      <c r="E17" s="28" t="s">
        <v>145</v>
      </c>
    </row>
    <row r="18" spans="2:5" ht="14.25" thickBot="1">
      <c r="B18" s="15"/>
      <c r="D18" s="15" t="s">
        <v>18</v>
      </c>
      <c r="E18" s="28" t="s">
        <v>146</v>
      </c>
    </row>
    <row r="19" spans="2:6" ht="14.25" thickBot="1">
      <c r="B19" s="15"/>
      <c r="C19" s="8"/>
      <c r="D19" s="15" t="s">
        <v>23</v>
      </c>
      <c r="E19" s="28" t="s">
        <v>147</v>
      </c>
      <c r="F19" s="8"/>
    </row>
    <row r="20" spans="2:6" ht="14.25" thickBot="1">
      <c r="B20" s="15"/>
      <c r="C20" s="8"/>
      <c r="D20" s="15" t="s">
        <v>7</v>
      </c>
      <c r="E20" s="28" t="s">
        <v>148</v>
      </c>
      <c r="F20" s="8"/>
    </row>
    <row r="21" spans="2:6" ht="14.25" thickBot="1">
      <c r="B21" s="15"/>
      <c r="C21" s="8"/>
      <c r="D21" s="15" t="s">
        <v>11</v>
      </c>
      <c r="E21" s="28" t="s">
        <v>149</v>
      </c>
      <c r="F21" s="8"/>
    </row>
    <row r="22" spans="2:6" ht="13.5">
      <c r="B22" s="15"/>
      <c r="C22" s="8"/>
      <c r="D22" s="15" t="s">
        <v>24</v>
      </c>
      <c r="E22" s="28" t="s">
        <v>150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IV39"/>
      <selection pane="topRight" activeCell="A1" sqref="A1:IV39"/>
      <selection pane="bottomLeft" activeCell="A1" sqref="A1:IV39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3.62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0" ht="153.75" thickBot="1" thickTop="1">
      <c r="C2" s="107" t="s">
        <v>86</v>
      </c>
      <c r="D2" s="108" t="s">
        <v>87</v>
      </c>
      <c r="E2" s="108" t="s">
        <v>88</v>
      </c>
      <c r="F2" s="108" t="s">
        <v>89</v>
      </c>
      <c r="G2" s="108" t="s">
        <v>90</v>
      </c>
      <c r="H2" s="108" t="s">
        <v>91</v>
      </c>
      <c r="I2" s="108" t="s">
        <v>92</v>
      </c>
      <c r="J2" s="109" t="s">
        <v>93</v>
      </c>
    </row>
    <row r="3" spans="2:11" ht="15" customHeight="1" thickTop="1">
      <c r="B3" s="32" t="s">
        <v>76</v>
      </c>
      <c r="C3" s="17">
        <v>1</v>
      </c>
      <c r="D3" s="24">
        <v>1</v>
      </c>
      <c r="E3" s="24">
        <v>1</v>
      </c>
      <c r="F3" s="24">
        <v>2</v>
      </c>
      <c r="G3" s="19">
        <v>1</v>
      </c>
      <c r="H3" s="19">
        <v>1</v>
      </c>
      <c r="I3" s="19">
        <v>1</v>
      </c>
      <c r="J3" s="27">
        <v>10</v>
      </c>
      <c r="K3" s="110" t="s">
        <v>77</v>
      </c>
    </row>
    <row r="4" spans="2:11" ht="15" customHeight="1" thickBot="1">
      <c r="B4" s="31" t="s">
        <v>56</v>
      </c>
      <c r="C4" s="36">
        <v>1</v>
      </c>
      <c r="D4" s="38">
        <v>10</v>
      </c>
      <c r="E4" s="38">
        <v>0</v>
      </c>
      <c r="F4" s="38">
        <v>0</v>
      </c>
      <c r="G4" s="41">
        <v>1</v>
      </c>
      <c r="H4" s="41">
        <v>1</v>
      </c>
      <c r="I4" s="41">
        <v>1</v>
      </c>
      <c r="J4" s="46">
        <v>1</v>
      </c>
      <c r="K4" s="112"/>
    </row>
    <row r="5" spans="2:11" ht="15" customHeight="1" thickTop="1">
      <c r="B5" s="33" t="s">
        <v>54</v>
      </c>
      <c r="C5" s="18">
        <v>1</v>
      </c>
      <c r="D5" s="25">
        <v>1</v>
      </c>
      <c r="E5" s="20">
        <v>1</v>
      </c>
      <c r="F5" s="25">
        <v>12</v>
      </c>
      <c r="G5" s="20">
        <v>1</v>
      </c>
      <c r="H5" s="20">
        <v>1</v>
      </c>
      <c r="I5" s="20">
        <v>1</v>
      </c>
      <c r="J5" s="43">
        <v>1</v>
      </c>
      <c r="K5" s="113" t="s">
        <v>77</v>
      </c>
    </row>
    <row r="6" spans="2:11" ht="15" customHeight="1" thickBot="1">
      <c r="B6" s="34" t="s">
        <v>58</v>
      </c>
      <c r="C6" s="37">
        <v>1</v>
      </c>
      <c r="D6" s="39">
        <v>10</v>
      </c>
      <c r="E6" s="40">
        <v>1</v>
      </c>
      <c r="F6" s="39">
        <v>2</v>
      </c>
      <c r="G6" s="40">
        <v>1</v>
      </c>
      <c r="H6" s="40">
        <v>1</v>
      </c>
      <c r="I6" s="40">
        <v>1</v>
      </c>
      <c r="J6" s="44">
        <v>1</v>
      </c>
      <c r="K6" s="114"/>
    </row>
    <row r="7" spans="2:11" ht="15" customHeight="1" thickTop="1">
      <c r="B7" s="32" t="s">
        <v>52</v>
      </c>
      <c r="C7" s="17">
        <v>1</v>
      </c>
      <c r="D7" s="19">
        <v>1</v>
      </c>
      <c r="E7" s="19">
        <v>10</v>
      </c>
      <c r="F7" s="19">
        <v>2</v>
      </c>
      <c r="G7" s="24">
        <v>0</v>
      </c>
      <c r="H7" s="24">
        <v>0</v>
      </c>
      <c r="I7" s="19">
        <v>1</v>
      </c>
      <c r="J7" s="21">
        <v>1</v>
      </c>
      <c r="K7" s="110" t="s">
        <v>77</v>
      </c>
    </row>
    <row r="8" spans="2:11" ht="15" customHeight="1" thickBot="1">
      <c r="B8" s="31" t="s">
        <v>60</v>
      </c>
      <c r="C8" s="36">
        <v>1</v>
      </c>
      <c r="D8" s="41">
        <v>1</v>
      </c>
      <c r="E8" s="41">
        <v>10</v>
      </c>
      <c r="F8" s="41">
        <v>2</v>
      </c>
      <c r="G8" s="38">
        <v>1</v>
      </c>
      <c r="H8" s="38">
        <v>1</v>
      </c>
      <c r="I8" s="41">
        <v>1</v>
      </c>
      <c r="J8" s="42">
        <v>1</v>
      </c>
      <c r="K8" s="112"/>
    </row>
    <row r="9" spans="2:11" ht="15" customHeight="1" thickTop="1">
      <c r="B9" s="33" t="s">
        <v>50</v>
      </c>
      <c r="C9" s="18">
        <v>1</v>
      </c>
      <c r="D9" s="20">
        <v>1</v>
      </c>
      <c r="E9" s="25">
        <v>1</v>
      </c>
      <c r="F9" s="25">
        <v>20</v>
      </c>
      <c r="G9" s="20">
        <v>1</v>
      </c>
      <c r="H9" s="20">
        <v>1</v>
      </c>
      <c r="I9" s="20">
        <v>1</v>
      </c>
      <c r="J9" s="43">
        <v>1</v>
      </c>
      <c r="K9" s="113" t="s">
        <v>77</v>
      </c>
    </row>
    <row r="10" spans="2:11" ht="15" customHeight="1" thickBot="1">
      <c r="B10" s="34" t="s">
        <v>59</v>
      </c>
      <c r="C10" s="37">
        <v>1</v>
      </c>
      <c r="D10" s="40">
        <v>1</v>
      </c>
      <c r="E10" s="39">
        <v>2</v>
      </c>
      <c r="F10" s="39">
        <v>10</v>
      </c>
      <c r="G10" s="40">
        <v>1</v>
      </c>
      <c r="H10" s="40">
        <v>1</v>
      </c>
      <c r="I10" s="40">
        <v>1</v>
      </c>
      <c r="J10" s="44">
        <v>1</v>
      </c>
      <c r="K10" s="114"/>
    </row>
    <row r="11" spans="2:11" ht="15" customHeight="1" thickTop="1">
      <c r="B11" s="32" t="s">
        <v>48</v>
      </c>
      <c r="C11" s="17">
        <v>1</v>
      </c>
      <c r="D11" s="19">
        <v>1</v>
      </c>
      <c r="E11" s="19">
        <v>1</v>
      </c>
      <c r="F11" s="19">
        <v>12</v>
      </c>
      <c r="G11" s="19">
        <v>1</v>
      </c>
      <c r="H11" s="19">
        <v>1</v>
      </c>
      <c r="I11" s="19">
        <v>1</v>
      </c>
      <c r="J11" s="21">
        <v>1</v>
      </c>
      <c r="K11" s="110" t="s">
        <v>77</v>
      </c>
    </row>
    <row r="12" spans="2:11" ht="15" customHeight="1" thickBot="1">
      <c r="B12" s="31" t="s">
        <v>57</v>
      </c>
      <c r="C12" s="36">
        <v>1</v>
      </c>
      <c r="D12" s="41">
        <v>1</v>
      </c>
      <c r="E12" s="41">
        <v>1</v>
      </c>
      <c r="F12" s="41">
        <v>12</v>
      </c>
      <c r="G12" s="41">
        <v>1</v>
      </c>
      <c r="H12" s="41">
        <v>1</v>
      </c>
      <c r="I12" s="41">
        <v>1</v>
      </c>
      <c r="J12" s="42">
        <v>1</v>
      </c>
      <c r="K12" s="112"/>
    </row>
    <row r="13" spans="2:11" ht="15" customHeight="1" thickTop="1">
      <c r="B13" s="33" t="s">
        <v>49</v>
      </c>
      <c r="C13" s="18">
        <v>1</v>
      </c>
      <c r="D13" s="20">
        <v>1</v>
      </c>
      <c r="E13" s="20">
        <v>1</v>
      </c>
      <c r="F13" s="20">
        <v>2</v>
      </c>
      <c r="G13" s="25">
        <v>0</v>
      </c>
      <c r="H13" s="25">
        <v>0</v>
      </c>
      <c r="I13" s="20">
        <v>1</v>
      </c>
      <c r="J13" s="26">
        <v>10</v>
      </c>
      <c r="K13" s="113" t="s">
        <v>77</v>
      </c>
    </row>
    <row r="14" spans="2:11" ht="15" customHeight="1" thickBot="1">
      <c r="B14" s="34" t="s">
        <v>55</v>
      </c>
      <c r="C14" s="37">
        <v>1</v>
      </c>
      <c r="D14" s="40">
        <v>1</v>
      </c>
      <c r="E14" s="40">
        <v>1</v>
      </c>
      <c r="F14" s="40">
        <v>2</v>
      </c>
      <c r="G14" s="39">
        <v>1</v>
      </c>
      <c r="H14" s="39">
        <v>10</v>
      </c>
      <c r="I14" s="40">
        <v>1</v>
      </c>
      <c r="J14" s="45">
        <v>1</v>
      </c>
      <c r="K14" s="114"/>
    </row>
    <row r="15" spans="2:11" ht="15" customHeight="1" thickTop="1">
      <c r="B15" s="32" t="s">
        <v>51</v>
      </c>
      <c r="C15" s="17">
        <v>1</v>
      </c>
      <c r="D15" s="19">
        <v>1</v>
      </c>
      <c r="E15" s="19">
        <v>1</v>
      </c>
      <c r="F15" s="24">
        <v>2</v>
      </c>
      <c r="G15" s="19">
        <v>1</v>
      </c>
      <c r="H15" s="24">
        <v>12</v>
      </c>
      <c r="I15" s="24">
        <v>0</v>
      </c>
      <c r="J15" s="21">
        <v>1</v>
      </c>
      <c r="K15" s="110" t="s">
        <v>77</v>
      </c>
    </row>
    <row r="16" spans="2:11" ht="15" customHeight="1" thickBot="1">
      <c r="B16" s="35" t="s">
        <v>53</v>
      </c>
      <c r="C16" s="36">
        <v>1</v>
      </c>
      <c r="D16" s="41">
        <v>1</v>
      </c>
      <c r="E16" s="41">
        <v>1</v>
      </c>
      <c r="F16" s="38">
        <v>0</v>
      </c>
      <c r="G16" s="41">
        <v>1</v>
      </c>
      <c r="H16" s="38">
        <v>10</v>
      </c>
      <c r="I16" s="38">
        <v>1</v>
      </c>
      <c r="J16" s="42">
        <v>1</v>
      </c>
      <c r="K16" s="111"/>
    </row>
    <row r="17" spans="3:10" ht="19.5" customHeight="1" thickBot="1" thickTop="1">
      <c r="C17" s="10"/>
      <c r="D17" s="16"/>
      <c r="E17" s="16"/>
      <c r="F17" s="16"/>
      <c r="G17" s="16"/>
      <c r="H17" s="16"/>
      <c r="I17" s="16"/>
      <c r="J17" s="11"/>
    </row>
    <row r="18" ht="15" customHeight="1" thickTop="1"/>
    <row r="19" ht="15" customHeight="1"/>
    <row r="20" ht="15" customHeight="1"/>
    <row r="21" ht="15" customHeight="1"/>
    <row r="22" ht="15" customHeight="1"/>
    <row r="23" ht="19.5" customHeight="1"/>
    <row r="24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8.37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10.75390625" style="0" customWidth="1"/>
  </cols>
  <sheetData>
    <row r="1" ht="15" customHeight="1" thickBot="1"/>
    <row r="2" spans="3:10" ht="153.75" thickBot="1" thickTop="1">
      <c r="C2" s="107" t="s">
        <v>86</v>
      </c>
      <c r="D2" s="108" t="s">
        <v>87</v>
      </c>
      <c r="E2" s="108" t="s">
        <v>88</v>
      </c>
      <c r="F2" s="108" t="s">
        <v>89</v>
      </c>
      <c r="G2" s="108" t="s">
        <v>90</v>
      </c>
      <c r="H2" s="108" t="s">
        <v>91</v>
      </c>
      <c r="I2" s="108" t="s">
        <v>92</v>
      </c>
      <c r="J2" s="109" t="s">
        <v>93</v>
      </c>
    </row>
    <row r="3" spans="2:11" ht="15" customHeight="1" thickTop="1">
      <c r="B3" s="32" t="s">
        <v>62</v>
      </c>
      <c r="C3" s="23">
        <v>1</v>
      </c>
      <c r="D3" s="19">
        <v>1</v>
      </c>
      <c r="E3" s="19">
        <v>1</v>
      </c>
      <c r="F3" s="24">
        <v>12</v>
      </c>
      <c r="G3" s="19">
        <v>1</v>
      </c>
      <c r="H3" s="24">
        <v>2</v>
      </c>
      <c r="I3" s="24">
        <v>1</v>
      </c>
      <c r="J3" s="27">
        <v>1</v>
      </c>
      <c r="K3" s="110" t="s">
        <v>77</v>
      </c>
    </row>
    <row r="4" spans="2:11" ht="15" customHeight="1" thickBot="1">
      <c r="B4" s="31" t="s">
        <v>68</v>
      </c>
      <c r="C4" s="91">
        <v>2</v>
      </c>
      <c r="D4" s="41">
        <v>1</v>
      </c>
      <c r="E4" s="41">
        <v>1</v>
      </c>
      <c r="F4" s="38">
        <v>0</v>
      </c>
      <c r="G4" s="41">
        <v>1</v>
      </c>
      <c r="H4" s="38">
        <v>1</v>
      </c>
      <c r="I4" s="38">
        <v>0</v>
      </c>
      <c r="J4" s="46">
        <v>10</v>
      </c>
      <c r="K4" s="112"/>
    </row>
    <row r="5" spans="2:11" ht="15" customHeight="1" thickTop="1">
      <c r="B5" s="33" t="s">
        <v>70</v>
      </c>
      <c r="C5" s="18">
        <v>1</v>
      </c>
      <c r="D5" s="25">
        <v>1</v>
      </c>
      <c r="E5" s="25">
        <v>1</v>
      </c>
      <c r="F5" s="25">
        <v>20</v>
      </c>
      <c r="G5" s="20">
        <v>1</v>
      </c>
      <c r="H5" s="20">
        <v>1</v>
      </c>
      <c r="I5" s="20">
        <v>1</v>
      </c>
      <c r="J5" s="43">
        <v>1</v>
      </c>
      <c r="K5" s="113" t="s">
        <v>77</v>
      </c>
    </row>
    <row r="6" spans="2:11" ht="15" customHeight="1" thickBot="1">
      <c r="B6" s="34" t="s">
        <v>66</v>
      </c>
      <c r="C6" s="37">
        <v>1</v>
      </c>
      <c r="D6" s="39">
        <v>0</v>
      </c>
      <c r="E6" s="39">
        <v>10</v>
      </c>
      <c r="F6" s="39">
        <v>0</v>
      </c>
      <c r="G6" s="40">
        <v>1</v>
      </c>
      <c r="H6" s="40">
        <v>1</v>
      </c>
      <c r="I6" s="40">
        <v>1</v>
      </c>
      <c r="J6" s="44">
        <v>1</v>
      </c>
      <c r="K6" s="114"/>
    </row>
    <row r="7" spans="2:11" ht="15" customHeight="1" thickTop="1">
      <c r="B7" s="32" t="s">
        <v>71</v>
      </c>
      <c r="C7" s="17">
        <v>1</v>
      </c>
      <c r="D7" s="24">
        <v>10</v>
      </c>
      <c r="E7" s="24">
        <v>0</v>
      </c>
      <c r="F7" s="19">
        <v>2</v>
      </c>
      <c r="G7" s="24">
        <v>2</v>
      </c>
      <c r="H7" s="24">
        <v>1</v>
      </c>
      <c r="I7" s="19">
        <v>1</v>
      </c>
      <c r="J7" s="21">
        <v>1</v>
      </c>
      <c r="K7" s="110" t="s">
        <v>77</v>
      </c>
    </row>
    <row r="8" spans="2:11" ht="15" customHeight="1" thickBot="1">
      <c r="B8" s="31" t="s">
        <v>64</v>
      </c>
      <c r="C8" s="36">
        <v>1</v>
      </c>
      <c r="D8" s="38">
        <v>1</v>
      </c>
      <c r="E8" s="38">
        <v>1</v>
      </c>
      <c r="F8" s="41">
        <v>2</v>
      </c>
      <c r="G8" s="38">
        <v>1</v>
      </c>
      <c r="H8" s="38">
        <v>10</v>
      </c>
      <c r="I8" s="41">
        <v>1</v>
      </c>
      <c r="J8" s="42">
        <v>1</v>
      </c>
      <c r="K8" s="112"/>
    </row>
    <row r="9" spans="2:11" ht="15" customHeight="1" thickTop="1">
      <c r="B9" s="33" t="s">
        <v>72</v>
      </c>
      <c r="C9" s="18">
        <v>1</v>
      </c>
      <c r="D9" s="25">
        <v>1</v>
      </c>
      <c r="E9" s="20">
        <v>1</v>
      </c>
      <c r="F9" s="25">
        <v>20</v>
      </c>
      <c r="G9" s="20">
        <v>1</v>
      </c>
      <c r="H9" s="25">
        <v>2</v>
      </c>
      <c r="I9" s="20">
        <v>1</v>
      </c>
      <c r="J9" s="43">
        <v>1</v>
      </c>
      <c r="K9" s="113" t="s">
        <v>77</v>
      </c>
    </row>
    <row r="10" spans="2:11" ht="15" customHeight="1" thickBot="1">
      <c r="B10" s="34" t="s">
        <v>63</v>
      </c>
      <c r="C10" s="37">
        <v>1</v>
      </c>
      <c r="D10" s="39">
        <v>10</v>
      </c>
      <c r="E10" s="40">
        <v>1</v>
      </c>
      <c r="F10" s="39">
        <v>2</v>
      </c>
      <c r="G10" s="40">
        <v>1</v>
      </c>
      <c r="H10" s="39">
        <v>1</v>
      </c>
      <c r="I10" s="40">
        <v>1</v>
      </c>
      <c r="J10" s="44">
        <v>1</v>
      </c>
      <c r="K10" s="114"/>
    </row>
    <row r="11" spans="2:11" ht="15" customHeight="1" thickTop="1">
      <c r="B11" s="32" t="s">
        <v>61</v>
      </c>
      <c r="C11" s="17">
        <v>1</v>
      </c>
      <c r="D11" s="24">
        <v>10</v>
      </c>
      <c r="E11" s="19">
        <v>1</v>
      </c>
      <c r="F11" s="24">
        <v>0</v>
      </c>
      <c r="G11" s="19">
        <v>1</v>
      </c>
      <c r="H11" s="24">
        <v>1</v>
      </c>
      <c r="I11" s="24">
        <v>1</v>
      </c>
      <c r="J11" s="21">
        <v>1</v>
      </c>
      <c r="K11" s="110" t="s">
        <v>77</v>
      </c>
    </row>
    <row r="12" spans="2:11" ht="15" customHeight="1" thickBot="1">
      <c r="B12" s="31" t="s">
        <v>65</v>
      </c>
      <c r="C12" s="36">
        <v>1</v>
      </c>
      <c r="D12" s="38">
        <v>1</v>
      </c>
      <c r="E12" s="41">
        <v>1</v>
      </c>
      <c r="F12" s="38">
        <v>1</v>
      </c>
      <c r="G12" s="41">
        <v>1</v>
      </c>
      <c r="H12" s="38">
        <v>10</v>
      </c>
      <c r="I12" s="38">
        <v>2</v>
      </c>
      <c r="J12" s="42">
        <v>1</v>
      </c>
      <c r="K12" s="112"/>
    </row>
    <row r="13" spans="2:11" ht="15" customHeight="1" thickTop="1">
      <c r="B13" s="33" t="s">
        <v>73</v>
      </c>
      <c r="C13" s="18">
        <v>1</v>
      </c>
      <c r="D13" s="25">
        <v>0</v>
      </c>
      <c r="E13" s="25">
        <v>10</v>
      </c>
      <c r="F13" s="25">
        <v>2</v>
      </c>
      <c r="G13" s="20">
        <v>1</v>
      </c>
      <c r="H13" s="20">
        <v>1</v>
      </c>
      <c r="I13" s="20">
        <v>1</v>
      </c>
      <c r="J13" s="43">
        <v>1</v>
      </c>
      <c r="K13" s="113" t="s">
        <v>77</v>
      </c>
    </row>
    <row r="14" spans="2:11" ht="15" customHeight="1" thickBot="1">
      <c r="B14" s="34" t="s">
        <v>67</v>
      </c>
      <c r="C14" s="37">
        <v>1</v>
      </c>
      <c r="D14" s="39">
        <v>1</v>
      </c>
      <c r="E14" s="39">
        <v>1</v>
      </c>
      <c r="F14" s="39">
        <v>10</v>
      </c>
      <c r="G14" s="40">
        <v>1</v>
      </c>
      <c r="H14" s="40">
        <v>1</v>
      </c>
      <c r="I14" s="40">
        <v>1</v>
      </c>
      <c r="J14" s="44">
        <v>1</v>
      </c>
      <c r="K14" s="114"/>
    </row>
    <row r="15" spans="2:11" ht="15" customHeight="1" thickTop="1">
      <c r="B15" s="32" t="s">
        <v>75</v>
      </c>
      <c r="C15" s="17">
        <v>1</v>
      </c>
      <c r="D15" s="24">
        <v>10</v>
      </c>
      <c r="E15" s="19">
        <v>1</v>
      </c>
      <c r="F15" s="24">
        <v>0</v>
      </c>
      <c r="G15" s="19">
        <v>1</v>
      </c>
      <c r="H15" s="24">
        <v>0</v>
      </c>
      <c r="I15" s="19">
        <v>1</v>
      </c>
      <c r="J15" s="21">
        <v>1</v>
      </c>
      <c r="K15" s="110" t="s">
        <v>77</v>
      </c>
    </row>
    <row r="16" spans="2:11" ht="15" customHeight="1" thickBot="1">
      <c r="B16" s="35" t="s">
        <v>69</v>
      </c>
      <c r="C16" s="36">
        <v>1</v>
      </c>
      <c r="D16" s="38">
        <v>1</v>
      </c>
      <c r="E16" s="41">
        <v>1</v>
      </c>
      <c r="F16" s="38">
        <v>20</v>
      </c>
      <c r="G16" s="41">
        <v>1</v>
      </c>
      <c r="H16" s="38">
        <v>1</v>
      </c>
      <c r="I16" s="41">
        <v>1</v>
      </c>
      <c r="J16" s="42">
        <v>1</v>
      </c>
      <c r="K16" s="111"/>
    </row>
    <row r="17" spans="3:10" ht="19.5" customHeight="1" thickBot="1" thickTop="1">
      <c r="C17" s="10"/>
      <c r="D17" s="16"/>
      <c r="E17" s="16"/>
      <c r="F17" s="16"/>
      <c r="G17" s="16"/>
      <c r="H17" s="16"/>
      <c r="I17" s="16"/>
      <c r="J17" s="11"/>
    </row>
    <row r="18" ht="15" customHeight="1" thickTop="1"/>
    <row r="19" ht="19.5" customHeight="1"/>
    <row r="20" ht="15" customHeight="1"/>
    <row r="21" ht="15" customHeight="1"/>
    <row r="22" ht="15" customHeight="1"/>
    <row r="23" ht="15" customHeight="1"/>
    <row r="24" ht="15" customHeight="1"/>
    <row r="25" ht="19.5" customHeight="1"/>
    <row r="26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МатчиРос1!B3</f>
        <v>СКА-Энергия-URSAlex</v>
      </c>
      <c r="C1">
        <f>LEFT(МатчиРос1!K3,1)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МатчиРос1!B4</f>
        <v>Спартак(Нч)-alexivan</v>
      </c>
      <c r="C2">
        <f>RIGHT(МатчиРос1!K3,1)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МатчиРос1!B5</f>
        <v>Динамо(Бр)-FanLoko</v>
      </c>
      <c r="C3">
        <f>LEFT(МатчиРос1!K5,1)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МатчиРос1!B6</f>
        <v>Рубин-SkVaL</v>
      </c>
      <c r="C4">
        <f>RIGHT(МатчиРос1!K5,1)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МатчиРос1!B7</f>
        <v>Динамо(СПб)-dkdens</v>
      </c>
      <c r="C5">
        <f>LEFT(МатчиРос1!K7,1)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МатчиРос1!B8</f>
        <v>Ростов-afa</v>
      </c>
      <c r="C6">
        <f>RIGHT(МатчиРос1!K7,1)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МатчиРос1!B9</f>
        <v>Спартак(М)-amelin</v>
      </c>
      <c r="C7">
        <f>LEFT(МатчиРос1!K9,1)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МатчиРос1!B10</f>
        <v>Салют-saleh</v>
      </c>
      <c r="C8">
        <f>RIGHT(МатчиРос1!K9,1)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МатчиРос1!B11</f>
        <v>Томь-igorocker</v>
      </c>
      <c r="C9">
        <f>LEFT(МатчиРос1!K11,1)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МатчиРос1!B12</f>
        <v>Локомотив(М)-AlekseyShalaev</v>
      </c>
      <c r="C10">
        <f>RIGHT(МатчиРос1!K11,1)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МатчиРос1!B13</f>
        <v>Амкар-Марафон</v>
      </c>
      <c r="C11">
        <f>LEFT(МатчиРос1!K13,1)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МатчиРос1!B14</f>
        <v>Зенит-Farar</v>
      </c>
      <c r="C12">
        <f>RIGHT(МатчиРос1!K13,1)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МатчиРос1!B15</f>
        <v>Кузбасс-Торпедовец</v>
      </c>
      <c r="C13">
        <f>LEFT(МатчиРос1!K15,1)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МатчиРос1!B16</f>
        <v>КАМАЗ-sass1954</v>
      </c>
      <c r="C14">
        <f>RIGHT(МатчиРос1!K15,1)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ht="12.75" hidden="1"/>
    <row r="16" ht="12.75" hidden="1">
      <c r="B16" s="29"/>
    </row>
    <row r="17" ht="12.75" hidden="1"/>
    <row r="18" ht="12.75" hidden="1"/>
    <row r="19" ht="12.75" hidden="1"/>
    <row r="20" ht="12.75" hidden="1"/>
    <row r="21" spans="2:16" ht="12.75" hidden="1">
      <c r="B21" t="s">
        <v>50</v>
      </c>
      <c r="C21">
        <v>5</v>
      </c>
      <c r="D21">
        <v>2</v>
      </c>
      <c r="E21">
        <v>0</v>
      </c>
      <c r="F21">
        <v>10</v>
      </c>
      <c r="G21">
        <v>3</v>
      </c>
      <c r="H21">
        <f>COUNTIF($O$21:$O$34,"&gt;"&amp;O21)+COUNTIF($O$21:$O21,"="&amp;O21)</f>
        <v>15</v>
      </c>
      <c r="I21">
        <f>C21+VLOOKUP($B21,$B$1:$H$16,3,0)</f>
        <v>5</v>
      </c>
      <c r="J21">
        <f>D21+VLOOKUP($B21,$B$1:$H$16,4,0)</f>
        <v>2</v>
      </c>
      <c r="K21">
        <f>E21+VLOOKUP($B21,$B$1:$H$16,5,0)</f>
        <v>0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17</v>
      </c>
      <c r="O21" t="e">
        <f>N21+(I21*0.1)+((L21-M21)*0.01)+(L21*0.001)</f>
        <v>#VALUE!</v>
      </c>
      <c r="P21" t="str">
        <f>B21</f>
        <v>Спартак(М)-amelin</v>
      </c>
    </row>
    <row r="22" spans="2:16" ht="12.75" hidden="1">
      <c r="B22" t="s">
        <v>48</v>
      </c>
      <c r="C22">
        <v>3</v>
      </c>
      <c r="D22">
        <v>4</v>
      </c>
      <c r="E22">
        <v>0</v>
      </c>
      <c r="F22">
        <v>9</v>
      </c>
      <c r="G22">
        <v>4</v>
      </c>
      <c r="H22">
        <f>COUNTIF($O$21:$O$34,"&gt;"&amp;O22)+COUNTIF($O$21:$O22,"="&amp;O22)</f>
        <v>16</v>
      </c>
      <c r="I22">
        <f aca="true" t="shared" si="0" ref="I22:I34">C22+VLOOKUP($B22,$B$1:$H$16,3,0)</f>
        <v>3</v>
      </c>
      <c r="J22">
        <f aca="true" t="shared" si="1" ref="J22:J34">D22+VLOOKUP($B22,$B$1:$H$16,4,0)</f>
        <v>4</v>
      </c>
      <c r="K22">
        <f aca="true" t="shared" si="2" ref="K22:K34">E22+VLOOKUP($B22,$B$1:$H$16,5,0)</f>
        <v>0</v>
      </c>
      <c r="L22" t="e">
        <f aca="true" t="shared" si="3" ref="L22:L34">F22+VLOOKUP($B22,$B$1:$H$16,6,0)</f>
        <v>#VALUE!</v>
      </c>
      <c r="M22" t="e">
        <f aca="true" t="shared" si="4" ref="M22:M34">G22+VLOOKUP($B22,$B$1:$H$16,7,0)</f>
        <v>#VALUE!</v>
      </c>
      <c r="N22">
        <f aca="true" t="shared" si="5" ref="N22:N34">I22*3+J22</f>
        <v>13</v>
      </c>
      <c r="O22" t="e">
        <f aca="true" t="shared" si="6" ref="O22:O34">N22+(I22*0.1)+((L22-M22)*0.01)+(L22*0.001)</f>
        <v>#VALUE!</v>
      </c>
      <c r="P22" t="str">
        <f aca="true" t="shared" si="7" ref="P22:P34">B22</f>
        <v>Томь-igorocker</v>
      </c>
    </row>
    <row r="23" spans="2:16" ht="12.75" hidden="1">
      <c r="B23" t="s">
        <v>57</v>
      </c>
      <c r="C23">
        <v>3</v>
      </c>
      <c r="D23">
        <v>3</v>
      </c>
      <c r="E23">
        <v>1</v>
      </c>
      <c r="F23">
        <v>8</v>
      </c>
      <c r="G23">
        <v>4</v>
      </c>
      <c r="H23">
        <f>COUNTIF($O$21:$O$34,"&gt;"&amp;O23)+COUNTIF($O$21:$O23,"="&amp;O23)</f>
        <v>17</v>
      </c>
      <c r="I23">
        <f t="shared" si="0"/>
        <v>3</v>
      </c>
      <c r="J23">
        <f t="shared" si="1"/>
        <v>3</v>
      </c>
      <c r="K23">
        <f t="shared" si="2"/>
        <v>1</v>
      </c>
      <c r="L23" t="e">
        <f t="shared" si="3"/>
        <v>#VALUE!</v>
      </c>
      <c r="M23" t="e">
        <f t="shared" si="4"/>
        <v>#VALUE!</v>
      </c>
      <c r="N23">
        <f t="shared" si="5"/>
        <v>12</v>
      </c>
      <c r="O23" t="e">
        <f t="shared" si="6"/>
        <v>#VALUE!</v>
      </c>
      <c r="P23" t="str">
        <f t="shared" si="7"/>
        <v>Локомотив(М)-AlekseyShalaev</v>
      </c>
    </row>
    <row r="24" spans="2:16" ht="12.75" hidden="1">
      <c r="B24" t="s">
        <v>53</v>
      </c>
      <c r="C24">
        <v>3</v>
      </c>
      <c r="D24">
        <v>2</v>
      </c>
      <c r="E24">
        <v>2</v>
      </c>
      <c r="F24">
        <v>8</v>
      </c>
      <c r="G24">
        <v>3</v>
      </c>
      <c r="H24">
        <f>COUNTIF($O$21:$O$34,"&gt;"&amp;O24)+COUNTIF($O$21:$O24,"="&amp;O24)</f>
        <v>18</v>
      </c>
      <c r="I24">
        <f t="shared" si="0"/>
        <v>3</v>
      </c>
      <c r="J24">
        <f t="shared" si="1"/>
        <v>2</v>
      </c>
      <c r="K24">
        <f t="shared" si="2"/>
        <v>2</v>
      </c>
      <c r="L24" t="e">
        <f t="shared" si="3"/>
        <v>#VALUE!</v>
      </c>
      <c r="M24" t="e">
        <f t="shared" si="4"/>
        <v>#VALUE!</v>
      </c>
      <c r="N24">
        <f t="shared" si="5"/>
        <v>11</v>
      </c>
      <c r="O24" t="e">
        <f t="shared" si="6"/>
        <v>#VALUE!</v>
      </c>
      <c r="P24" t="str">
        <f t="shared" si="7"/>
        <v>КАМАЗ-sass1954</v>
      </c>
    </row>
    <row r="25" spans="2:16" ht="12.75" hidden="1">
      <c r="B25" t="s">
        <v>59</v>
      </c>
      <c r="C25">
        <v>3</v>
      </c>
      <c r="D25">
        <v>2</v>
      </c>
      <c r="E25">
        <v>2</v>
      </c>
      <c r="F25">
        <v>9</v>
      </c>
      <c r="G25">
        <v>6</v>
      </c>
      <c r="H25">
        <f>COUNTIF($O$21:$O$34,"&gt;"&amp;O25)+COUNTIF($O$21:$O25,"="&amp;O25)</f>
        <v>19</v>
      </c>
      <c r="I25">
        <f t="shared" si="0"/>
        <v>3</v>
      </c>
      <c r="J25">
        <f t="shared" si="1"/>
        <v>2</v>
      </c>
      <c r="K25">
        <f t="shared" si="2"/>
        <v>2</v>
      </c>
      <c r="L25" t="e">
        <f t="shared" si="3"/>
        <v>#VALUE!</v>
      </c>
      <c r="M25" t="e">
        <f t="shared" si="4"/>
        <v>#VALUE!</v>
      </c>
      <c r="N25">
        <f t="shared" si="5"/>
        <v>11</v>
      </c>
      <c r="O25" t="e">
        <f t="shared" si="6"/>
        <v>#VALUE!</v>
      </c>
      <c r="P25" t="str">
        <f t="shared" si="7"/>
        <v>Салют-saleh</v>
      </c>
    </row>
    <row r="26" spans="2:16" ht="12.75" hidden="1">
      <c r="B26" t="s">
        <v>49</v>
      </c>
      <c r="C26">
        <v>2</v>
      </c>
      <c r="D26">
        <v>3</v>
      </c>
      <c r="E26">
        <v>2</v>
      </c>
      <c r="F26">
        <v>7</v>
      </c>
      <c r="G26">
        <v>5</v>
      </c>
      <c r="H26">
        <f>COUNTIF($O$21:$O$34,"&gt;"&amp;O26)+COUNTIF($O$21:$O26,"="&amp;O26)</f>
        <v>20</v>
      </c>
      <c r="I26">
        <f t="shared" si="0"/>
        <v>2</v>
      </c>
      <c r="J26">
        <f t="shared" si="1"/>
        <v>3</v>
      </c>
      <c r="K26">
        <f t="shared" si="2"/>
        <v>2</v>
      </c>
      <c r="L26" t="e">
        <f t="shared" si="3"/>
        <v>#VALUE!</v>
      </c>
      <c r="M26" t="e">
        <f t="shared" si="4"/>
        <v>#VALUE!</v>
      </c>
      <c r="N26">
        <f t="shared" si="5"/>
        <v>9</v>
      </c>
      <c r="O26" t="e">
        <f t="shared" si="6"/>
        <v>#VALUE!</v>
      </c>
      <c r="P26" t="str">
        <f t="shared" si="7"/>
        <v>Амкар-Марафон</v>
      </c>
    </row>
    <row r="27" spans="2:16" ht="12.75" hidden="1">
      <c r="B27" t="s">
        <v>56</v>
      </c>
      <c r="C27">
        <v>2</v>
      </c>
      <c r="D27">
        <v>2</v>
      </c>
      <c r="E27">
        <v>3</v>
      </c>
      <c r="F27">
        <v>8</v>
      </c>
      <c r="G27">
        <v>12</v>
      </c>
      <c r="H27">
        <f>COUNTIF($O$21:$O$34,"&gt;"&amp;O27)+COUNTIF($O$21:$O27,"="&amp;O27)</f>
        <v>21</v>
      </c>
      <c r="I27">
        <f t="shared" si="0"/>
        <v>2</v>
      </c>
      <c r="J27">
        <f t="shared" si="1"/>
        <v>2</v>
      </c>
      <c r="K27">
        <f t="shared" si="2"/>
        <v>3</v>
      </c>
      <c r="L27" t="e">
        <f t="shared" si="3"/>
        <v>#VALUE!</v>
      </c>
      <c r="M27" t="e">
        <f t="shared" si="4"/>
        <v>#VALUE!</v>
      </c>
      <c r="N27">
        <f t="shared" si="5"/>
        <v>8</v>
      </c>
      <c r="O27" t="e">
        <f t="shared" si="6"/>
        <v>#VALUE!</v>
      </c>
      <c r="P27" t="str">
        <f t="shared" si="7"/>
        <v>Спартак(Нч)-alexivan</v>
      </c>
    </row>
    <row r="28" spans="2:16" ht="12.75" hidden="1">
      <c r="B28" t="s">
        <v>58</v>
      </c>
      <c r="C28">
        <v>1</v>
      </c>
      <c r="D28">
        <v>5</v>
      </c>
      <c r="E28">
        <v>1</v>
      </c>
      <c r="F28">
        <v>5</v>
      </c>
      <c r="G28">
        <v>4</v>
      </c>
      <c r="H28">
        <f>COUNTIF($O$21:$O$34,"&gt;"&amp;O28)+COUNTIF($O$21:$O28,"="&amp;O28)</f>
        <v>22</v>
      </c>
      <c r="I28">
        <f t="shared" si="0"/>
        <v>1</v>
      </c>
      <c r="J28">
        <f t="shared" si="1"/>
        <v>5</v>
      </c>
      <c r="K28">
        <f t="shared" si="2"/>
        <v>1</v>
      </c>
      <c r="L28" t="e">
        <f t="shared" si="3"/>
        <v>#VALUE!</v>
      </c>
      <c r="M28" t="e">
        <f t="shared" si="4"/>
        <v>#VALUE!</v>
      </c>
      <c r="N28">
        <f t="shared" si="5"/>
        <v>8</v>
      </c>
      <c r="O28" t="e">
        <f t="shared" si="6"/>
        <v>#VALUE!</v>
      </c>
      <c r="P28" t="str">
        <f t="shared" si="7"/>
        <v>Рубин-SkVaL</v>
      </c>
    </row>
    <row r="29" spans="2:16" ht="12.75" hidden="1">
      <c r="B29" t="s">
        <v>54</v>
      </c>
      <c r="C29">
        <v>1</v>
      </c>
      <c r="D29">
        <v>5</v>
      </c>
      <c r="E29">
        <v>1</v>
      </c>
      <c r="F29">
        <v>4</v>
      </c>
      <c r="G29">
        <v>6</v>
      </c>
      <c r="H29">
        <f>COUNTIF($O$21:$O$34,"&gt;"&amp;O29)+COUNTIF($O$21:$O29,"="&amp;O29)</f>
        <v>23</v>
      </c>
      <c r="I29">
        <f t="shared" si="0"/>
        <v>1</v>
      </c>
      <c r="J29">
        <f t="shared" si="1"/>
        <v>5</v>
      </c>
      <c r="K29">
        <f t="shared" si="2"/>
        <v>1</v>
      </c>
      <c r="L29" t="e">
        <f t="shared" si="3"/>
        <v>#VALUE!</v>
      </c>
      <c r="M29" t="e">
        <f t="shared" si="4"/>
        <v>#VALUE!</v>
      </c>
      <c r="N29">
        <f t="shared" si="5"/>
        <v>8</v>
      </c>
      <c r="O29" t="e">
        <f t="shared" si="6"/>
        <v>#VALUE!</v>
      </c>
      <c r="P29" t="str">
        <f t="shared" si="7"/>
        <v>Динамо(Бр)-FanLoko</v>
      </c>
    </row>
    <row r="30" spans="2:16" ht="12.75" hidden="1">
      <c r="B30" t="s">
        <v>55</v>
      </c>
      <c r="C30">
        <v>1</v>
      </c>
      <c r="D30">
        <v>4</v>
      </c>
      <c r="E30">
        <v>2</v>
      </c>
      <c r="F30">
        <v>6</v>
      </c>
      <c r="G30">
        <v>7</v>
      </c>
      <c r="H30">
        <f>COUNTIF($O$21:$O$34,"&gt;"&amp;O30)+COUNTIF($O$21:$O30,"="&amp;O30)</f>
        <v>24</v>
      </c>
      <c r="I30">
        <f t="shared" si="0"/>
        <v>1</v>
      </c>
      <c r="J30">
        <f t="shared" si="1"/>
        <v>4</v>
      </c>
      <c r="K30">
        <f t="shared" si="2"/>
        <v>2</v>
      </c>
      <c r="L30" t="e">
        <f t="shared" si="3"/>
        <v>#VALUE!</v>
      </c>
      <c r="M30" t="e">
        <f t="shared" si="4"/>
        <v>#VALUE!</v>
      </c>
      <c r="N30">
        <f t="shared" si="5"/>
        <v>7</v>
      </c>
      <c r="O30" t="e">
        <f t="shared" si="6"/>
        <v>#VALUE!</v>
      </c>
      <c r="P30" t="str">
        <f t="shared" si="7"/>
        <v>Зенит-Farar</v>
      </c>
    </row>
    <row r="31" spans="2:16" ht="12.75" hidden="1">
      <c r="B31" t="s">
        <v>60</v>
      </c>
      <c r="C31">
        <v>1</v>
      </c>
      <c r="D31">
        <v>3</v>
      </c>
      <c r="E31">
        <v>3</v>
      </c>
      <c r="F31">
        <v>4</v>
      </c>
      <c r="G31">
        <v>5</v>
      </c>
      <c r="H31">
        <f>COUNTIF($O$21:$O$34,"&gt;"&amp;O31)+COUNTIF($O$21:$O31,"="&amp;O31)</f>
        <v>25</v>
      </c>
      <c r="I31">
        <f t="shared" si="0"/>
        <v>1</v>
      </c>
      <c r="J31">
        <f t="shared" si="1"/>
        <v>3</v>
      </c>
      <c r="K31">
        <f t="shared" si="2"/>
        <v>3</v>
      </c>
      <c r="L31" t="e">
        <f t="shared" si="3"/>
        <v>#VALUE!</v>
      </c>
      <c r="M31" t="e">
        <f t="shared" si="4"/>
        <v>#VALUE!</v>
      </c>
      <c r="N31">
        <f t="shared" si="5"/>
        <v>6</v>
      </c>
      <c r="O31" t="e">
        <f t="shared" si="6"/>
        <v>#VALUE!</v>
      </c>
      <c r="P31" t="str">
        <f t="shared" si="7"/>
        <v>Ростов-afa</v>
      </c>
    </row>
    <row r="32" spans="2:16" ht="12.75" hidden="1">
      <c r="B32" t="s">
        <v>52</v>
      </c>
      <c r="C32">
        <v>1</v>
      </c>
      <c r="D32">
        <v>3</v>
      </c>
      <c r="E32">
        <v>3</v>
      </c>
      <c r="F32">
        <v>5</v>
      </c>
      <c r="G32">
        <v>8</v>
      </c>
      <c r="H32">
        <f>COUNTIF($O$21:$O$34,"&gt;"&amp;O32)+COUNTIF($O$21:$O32,"="&amp;O32)</f>
        <v>26</v>
      </c>
      <c r="I32">
        <f t="shared" si="0"/>
        <v>1</v>
      </c>
      <c r="J32">
        <f t="shared" si="1"/>
        <v>3</v>
      </c>
      <c r="K32">
        <f t="shared" si="2"/>
        <v>3</v>
      </c>
      <c r="L32" t="e">
        <f t="shared" si="3"/>
        <v>#VALUE!</v>
      </c>
      <c r="M32" t="e">
        <f t="shared" si="4"/>
        <v>#VALUE!</v>
      </c>
      <c r="N32">
        <f t="shared" si="5"/>
        <v>6</v>
      </c>
      <c r="O32" t="e">
        <f t="shared" si="6"/>
        <v>#VALUE!</v>
      </c>
      <c r="P32" t="str">
        <f t="shared" si="7"/>
        <v>Динамо(СПб)-dkdens</v>
      </c>
    </row>
    <row r="33" spans="2:16" ht="12.75" hidden="1">
      <c r="B33" t="s">
        <v>51</v>
      </c>
      <c r="C33">
        <v>1</v>
      </c>
      <c r="D33">
        <v>3</v>
      </c>
      <c r="E33">
        <v>3</v>
      </c>
      <c r="F33">
        <v>6</v>
      </c>
      <c r="G33">
        <v>11</v>
      </c>
      <c r="H33">
        <f>COUNTIF($O$21:$O$34,"&gt;"&amp;O33)+COUNTIF($O$21:$O33,"="&amp;O33)</f>
        <v>27</v>
      </c>
      <c r="I33">
        <f t="shared" si="0"/>
        <v>1</v>
      </c>
      <c r="J33">
        <f t="shared" si="1"/>
        <v>3</v>
      </c>
      <c r="K33">
        <f t="shared" si="2"/>
        <v>3</v>
      </c>
      <c r="L33" t="e">
        <f t="shared" si="3"/>
        <v>#VALUE!</v>
      </c>
      <c r="M33" t="e">
        <f t="shared" si="4"/>
        <v>#VALUE!</v>
      </c>
      <c r="N33">
        <f t="shared" si="5"/>
        <v>6</v>
      </c>
      <c r="O33" t="e">
        <f t="shared" si="6"/>
        <v>#VALUE!</v>
      </c>
      <c r="P33" t="str">
        <f t="shared" si="7"/>
        <v>Кузбасс-Торпедовец</v>
      </c>
    </row>
    <row r="34" spans="2:16" ht="12.75" hidden="1">
      <c r="B34" t="s">
        <v>76</v>
      </c>
      <c r="C34">
        <v>1</v>
      </c>
      <c r="D34">
        <v>1</v>
      </c>
      <c r="E34">
        <v>5</v>
      </c>
      <c r="F34">
        <v>4</v>
      </c>
      <c r="G34">
        <v>15</v>
      </c>
      <c r="H34">
        <f>COUNTIF($O$21:$O$34,"&gt;"&amp;O34)+COUNTIF($O$21:$O34,"="&amp;O34)</f>
        <v>28</v>
      </c>
      <c r="I34">
        <f t="shared" si="0"/>
        <v>1</v>
      </c>
      <c r="J34">
        <f t="shared" si="1"/>
        <v>1</v>
      </c>
      <c r="K34">
        <f t="shared" si="2"/>
        <v>5</v>
      </c>
      <c r="L34" t="e">
        <f t="shared" si="3"/>
        <v>#VALUE!</v>
      </c>
      <c r="M34" t="e">
        <f t="shared" si="4"/>
        <v>#VALUE!</v>
      </c>
      <c r="N34">
        <f t="shared" si="5"/>
        <v>4</v>
      </c>
      <c r="O34" t="e">
        <f t="shared" si="6"/>
        <v>#VALUE!</v>
      </c>
      <c r="P34" t="str">
        <f t="shared" si="7"/>
        <v>СКА-Энергия-URSAlex</v>
      </c>
    </row>
    <row r="35" ht="12.75" hidden="1"/>
    <row r="36" ht="12.75" hidden="1"/>
    <row r="37" ht="12.75" hidden="1"/>
    <row r="38" ht="13.5" hidden="1" thickBot="1"/>
    <row r="39" spans="1:10" ht="13.5" thickBot="1">
      <c r="A39" s="49" t="s">
        <v>25</v>
      </c>
      <c r="B39" s="50" t="s">
        <v>26</v>
      </c>
      <c r="C39" s="51" t="s">
        <v>27</v>
      </c>
      <c r="D39" s="51" t="s">
        <v>28</v>
      </c>
      <c r="E39" s="51" t="s">
        <v>29</v>
      </c>
      <c r="F39" s="115" t="s">
        <v>30</v>
      </c>
      <c r="G39" s="116"/>
      <c r="H39" s="117"/>
      <c r="I39" s="51" t="s">
        <v>31</v>
      </c>
      <c r="J39" s="52" t="s">
        <v>32</v>
      </c>
    </row>
    <row r="40" spans="1:10" ht="12.75">
      <c r="A40" s="53">
        <v>1</v>
      </c>
      <c r="B40" s="54" t="e">
        <f>VLOOKUP($A40,$H$21:$P$36,9,0)</f>
        <v>#N/A</v>
      </c>
      <c r="C40" s="55" t="e">
        <f>VLOOKUP($A40,$H$21:$P$36,2,0)</f>
        <v>#N/A</v>
      </c>
      <c r="D40" s="55" t="e">
        <f>VLOOKUP($A40,$H$21:$P$36,3,0)</f>
        <v>#N/A</v>
      </c>
      <c r="E40" s="55" t="e">
        <f>VLOOKUP($A40,$H$21:$P$36,4,0)</f>
        <v>#N/A</v>
      </c>
      <c r="F40" s="56" t="e">
        <f>VLOOKUP($A40,$H$21:$P$36,5,0)</f>
        <v>#N/A</v>
      </c>
      <c r="G40" s="57" t="s">
        <v>4</v>
      </c>
      <c r="H40" s="58" t="e">
        <f>VLOOKUP($A40,$H$21:$P$36,6,0)</f>
        <v>#N/A</v>
      </c>
      <c r="I40" s="55" t="e">
        <f>F40-H40</f>
        <v>#N/A</v>
      </c>
      <c r="J40" s="59" t="e">
        <f>VLOOKUP($A40,$H$21:$P$36,7,0)</f>
        <v>#N/A</v>
      </c>
    </row>
    <row r="41" spans="1:10" ht="12.75">
      <c r="A41" s="60">
        <v>2</v>
      </c>
      <c r="B41" s="61" t="e">
        <f aca="true" t="shared" si="8" ref="B41:B53">VLOOKUP($A41,$H$21:$P$36,9,0)</f>
        <v>#N/A</v>
      </c>
      <c r="C41" s="62" t="e">
        <f aca="true" t="shared" si="9" ref="C41:C53">VLOOKUP($A41,$H$21:$P$36,2,0)</f>
        <v>#N/A</v>
      </c>
      <c r="D41" s="62" t="e">
        <f aca="true" t="shared" si="10" ref="D41:D53">VLOOKUP($A41,$H$21:$P$36,3,0)</f>
        <v>#N/A</v>
      </c>
      <c r="E41" s="62" t="e">
        <f aca="true" t="shared" si="11" ref="E41:E53">VLOOKUP($A41,$H$21:$P$36,4,0)</f>
        <v>#N/A</v>
      </c>
      <c r="F41" s="63" t="e">
        <f aca="true" t="shared" si="12" ref="F41:F53">VLOOKUP($A41,$H$21:$P$36,5,0)</f>
        <v>#N/A</v>
      </c>
      <c r="G41" s="64" t="s">
        <v>4</v>
      </c>
      <c r="H41" s="65" t="e">
        <f aca="true" t="shared" si="13" ref="H41:H53">VLOOKUP($A41,$H$21:$P$36,6,0)</f>
        <v>#N/A</v>
      </c>
      <c r="I41" s="62" t="e">
        <f aca="true" t="shared" si="14" ref="I41:I53">F41-H41</f>
        <v>#N/A</v>
      </c>
      <c r="J41" s="66" t="e">
        <f aca="true" t="shared" si="15" ref="J41:J53">VLOOKUP($A41,$H$21:$P$36,7,0)</f>
        <v>#N/A</v>
      </c>
    </row>
    <row r="42" spans="1:10" ht="12.75">
      <c r="A42" s="60">
        <v>3</v>
      </c>
      <c r="B42" s="61" t="e">
        <f t="shared" si="8"/>
        <v>#N/A</v>
      </c>
      <c r="C42" s="62" t="e">
        <f t="shared" si="9"/>
        <v>#N/A</v>
      </c>
      <c r="D42" s="62" t="e">
        <f t="shared" si="10"/>
        <v>#N/A</v>
      </c>
      <c r="E42" s="62" t="e">
        <f t="shared" si="11"/>
        <v>#N/A</v>
      </c>
      <c r="F42" s="63" t="e">
        <f t="shared" si="12"/>
        <v>#N/A</v>
      </c>
      <c r="G42" s="64" t="s">
        <v>4</v>
      </c>
      <c r="H42" s="65" t="e">
        <f t="shared" si="13"/>
        <v>#N/A</v>
      </c>
      <c r="I42" s="62" t="e">
        <f t="shared" si="14"/>
        <v>#N/A</v>
      </c>
      <c r="J42" s="66" t="e">
        <f t="shared" si="15"/>
        <v>#N/A</v>
      </c>
    </row>
    <row r="43" spans="1:10" ht="12.75">
      <c r="A43" s="67">
        <v>4</v>
      </c>
      <c r="B43" s="68" t="e">
        <f t="shared" si="8"/>
        <v>#N/A</v>
      </c>
      <c r="C43" s="69" t="e">
        <f t="shared" si="9"/>
        <v>#N/A</v>
      </c>
      <c r="D43" s="69" t="e">
        <f t="shared" si="10"/>
        <v>#N/A</v>
      </c>
      <c r="E43" s="69" t="e">
        <f t="shared" si="11"/>
        <v>#N/A</v>
      </c>
      <c r="F43" s="70" t="e">
        <f t="shared" si="12"/>
        <v>#N/A</v>
      </c>
      <c r="G43" s="71" t="s">
        <v>4</v>
      </c>
      <c r="H43" s="72" t="e">
        <f t="shared" si="13"/>
        <v>#N/A</v>
      </c>
      <c r="I43" s="69" t="e">
        <f t="shared" si="14"/>
        <v>#N/A</v>
      </c>
      <c r="J43" s="73" t="e">
        <f t="shared" si="15"/>
        <v>#N/A</v>
      </c>
    </row>
    <row r="44" spans="1:10" ht="12.75">
      <c r="A44" s="67">
        <v>5</v>
      </c>
      <c r="B44" s="68" t="e">
        <f t="shared" si="8"/>
        <v>#N/A</v>
      </c>
      <c r="C44" s="69" t="e">
        <f t="shared" si="9"/>
        <v>#N/A</v>
      </c>
      <c r="D44" s="69" t="e">
        <f t="shared" si="10"/>
        <v>#N/A</v>
      </c>
      <c r="E44" s="69" t="e">
        <f t="shared" si="11"/>
        <v>#N/A</v>
      </c>
      <c r="F44" s="70" t="e">
        <f t="shared" si="12"/>
        <v>#N/A</v>
      </c>
      <c r="G44" s="71" t="s">
        <v>4</v>
      </c>
      <c r="H44" s="72" t="e">
        <f t="shared" si="13"/>
        <v>#N/A</v>
      </c>
      <c r="I44" s="69" t="e">
        <f t="shared" si="14"/>
        <v>#N/A</v>
      </c>
      <c r="J44" s="73" t="e">
        <f t="shared" si="15"/>
        <v>#N/A</v>
      </c>
    </row>
    <row r="45" spans="1:10" ht="12.75">
      <c r="A45" s="67">
        <v>6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4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7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4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8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4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9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4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10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4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11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4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12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4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13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4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14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4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/>
      <c r="B54" s="68"/>
      <c r="C54" s="69"/>
      <c r="D54" s="69"/>
      <c r="E54" s="69"/>
      <c r="F54" s="70"/>
      <c r="G54" s="71"/>
      <c r="H54" s="72"/>
      <c r="I54" s="69"/>
      <c r="J54" s="73"/>
    </row>
    <row r="55" spans="1:10" ht="13.5" thickBot="1">
      <c r="A55" s="74"/>
      <c r="B55" s="75"/>
      <c r="C55" s="76"/>
      <c r="D55" s="76"/>
      <c r="E55" s="76"/>
      <c r="F55" s="77"/>
      <c r="G55" s="78"/>
      <c r="H55" s="79"/>
      <c r="I55" s="76"/>
      <c r="J55" s="80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4"/>
  <dimension ref="A1:P55"/>
  <sheetViews>
    <sheetView zoomScalePageLayoutView="0" workbookViewId="0" topLeftCell="A38">
      <selection activeCell="A1" sqref="A1:IV37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МатчиРос2!B3</f>
        <v>Авангард(К)-кипер46</v>
      </c>
      <c r="C1">
        <f>LEFT(МатчиРос2!K3,1)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МатчиРос2!B4</f>
        <v>Динамо(М)-SERG</v>
      </c>
      <c r="C2">
        <f>RIGHT(МатчиРос2!K3,1)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МатчиРос2!B5</f>
        <v>Торпедо(М)-Sergo</v>
      </c>
      <c r="C3">
        <f>LEFT(МатчиРос2!K5,1)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МатчиРос2!B6</f>
        <v>Сибирь-chistjak</v>
      </c>
      <c r="C4">
        <f>RIGHT(МатчиРос2!K5,1)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МатчиРос2!B7</f>
        <v>Алания-demik-78</v>
      </c>
      <c r="C5">
        <f>LEFT(МатчиРос2!K7,1)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МатчиРос2!B8</f>
        <v>Терек-Veteran</v>
      </c>
      <c r="C6">
        <f>RIGHT(МатчиРос2!K7,1)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МатчиРос2!B9</f>
        <v>Волга(Тв)-ESI2607</v>
      </c>
      <c r="C7">
        <f>LEFT(МатчиРос2!K9,1)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МатчиРос2!B10</f>
        <v>Енисей-aks</v>
      </c>
      <c r="C8">
        <f>RIGHT(МатчиРос2!K9,1)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МатчиРос2!B11</f>
        <v>Губкин-Горюнович</v>
      </c>
      <c r="C9">
        <f>LEFT(МатчиРос2!K11,1)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МатчиРос2!B12</f>
        <v>Север-Реклин</v>
      </c>
      <c r="C10">
        <f>RIGHT(МатчиРос2!K11,1)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МатчиРос2!B13</f>
        <v>Металлург(Оскол)-ehduard-shevcov</v>
      </c>
      <c r="C11">
        <f>LEFT(МатчиРос2!K13,1)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МатчиРос2!B14</f>
        <v>Сатурн-Батькович</v>
      </c>
      <c r="C12">
        <f>RIGHT(МатчиРос2!K13,1)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МатчиРос2!B15</f>
        <v>Жемчужина-igor0971</v>
      </c>
      <c r="C13">
        <f>LEFT(МатчиРос2!K15,1)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МатчиРос2!B16</f>
        <v>ЦСКА(М)-NecID</v>
      </c>
      <c r="C14">
        <f>RIGHT(МатчиРос2!K15,1)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ht="12.75" hidden="1"/>
    <row r="16" ht="12.75" hidden="1">
      <c r="B16" s="29"/>
    </row>
    <row r="17" ht="12.75" hidden="1"/>
    <row r="18" ht="12.75" hidden="1"/>
    <row r="19" ht="12.75" hidden="1"/>
    <row r="20" ht="12.75" hidden="1"/>
    <row r="21" spans="2:16" ht="12.75" hidden="1">
      <c r="B21" t="s">
        <v>72</v>
      </c>
      <c r="C21">
        <v>5</v>
      </c>
      <c r="D21">
        <v>2</v>
      </c>
      <c r="E21">
        <v>0</v>
      </c>
      <c r="F21">
        <v>9</v>
      </c>
      <c r="G21">
        <v>0</v>
      </c>
      <c r="H21">
        <f>COUNTIF($O$21:$O$34,"&gt;"&amp;O21)+COUNTIF($O$21:$O21,"="&amp;O21)</f>
        <v>15</v>
      </c>
      <c r="I21">
        <f>C21+VLOOKUP($B21,$B$1:$H$16,3,0)</f>
        <v>5</v>
      </c>
      <c r="J21">
        <f>D21+VLOOKUP($B21,$B$1:$H$16,4,0)</f>
        <v>2</v>
      </c>
      <c r="K21">
        <f>E21+VLOOKUP($B21,$B$1:$H$16,5,0)</f>
        <v>0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17</v>
      </c>
      <c r="O21" t="e">
        <f>N21+(I21*0.1)+((L21-M21)*0.01)+(L21*0.001)</f>
        <v>#VALUE!</v>
      </c>
      <c r="P21" t="str">
        <f>B21</f>
        <v>Волга(Тв)-ESI2607</v>
      </c>
    </row>
    <row r="22" spans="2:16" ht="12.75" hidden="1">
      <c r="B22" t="s">
        <v>62</v>
      </c>
      <c r="C22">
        <v>4</v>
      </c>
      <c r="D22">
        <v>1</v>
      </c>
      <c r="E22">
        <v>2</v>
      </c>
      <c r="F22">
        <v>10</v>
      </c>
      <c r="G22">
        <v>6</v>
      </c>
      <c r="H22">
        <f>COUNTIF($O$21:$O$34,"&gt;"&amp;O22)+COUNTIF($O$21:$O22,"="&amp;O22)</f>
        <v>16</v>
      </c>
      <c r="I22">
        <f aca="true" t="shared" si="0" ref="I22:I34">C22+VLOOKUP($B22,$B$1:$H$16,3,0)</f>
        <v>4</v>
      </c>
      <c r="J22">
        <f aca="true" t="shared" si="1" ref="J22:J34">D22+VLOOKUP($B22,$B$1:$H$16,4,0)</f>
        <v>1</v>
      </c>
      <c r="K22">
        <f aca="true" t="shared" si="2" ref="K22:K34">E22+VLOOKUP($B22,$B$1:$H$16,5,0)</f>
        <v>2</v>
      </c>
      <c r="L22" t="e">
        <f aca="true" t="shared" si="3" ref="L22:L34">F22+VLOOKUP($B22,$B$1:$H$16,6,0)</f>
        <v>#VALUE!</v>
      </c>
      <c r="M22" t="e">
        <f aca="true" t="shared" si="4" ref="M22:M34">G22+VLOOKUP($B22,$B$1:$H$16,7,0)</f>
        <v>#VALUE!</v>
      </c>
      <c r="N22">
        <f aca="true" t="shared" si="5" ref="N22:N34">I22*3+J22</f>
        <v>13</v>
      </c>
      <c r="O22" t="e">
        <f aca="true" t="shared" si="6" ref="O22:O34">N22+(I22*0.1)+((L22-M22)*0.01)+(L22*0.001)</f>
        <v>#VALUE!</v>
      </c>
      <c r="P22" t="str">
        <f aca="true" t="shared" si="7" ref="P22:P34">B22</f>
        <v>Авангард(К)-кипер46</v>
      </c>
    </row>
    <row r="23" spans="2:16" ht="12.75" hidden="1">
      <c r="B23" t="s">
        <v>61</v>
      </c>
      <c r="C23">
        <v>4</v>
      </c>
      <c r="D23">
        <v>1</v>
      </c>
      <c r="E23">
        <v>2</v>
      </c>
      <c r="F23">
        <v>7</v>
      </c>
      <c r="G23">
        <v>3</v>
      </c>
      <c r="H23">
        <f>COUNTIF($O$21:$O$34,"&gt;"&amp;O23)+COUNTIF($O$21:$O23,"="&amp;O23)</f>
        <v>17</v>
      </c>
      <c r="I23">
        <f t="shared" si="0"/>
        <v>4</v>
      </c>
      <c r="J23">
        <f t="shared" si="1"/>
        <v>1</v>
      </c>
      <c r="K23">
        <f t="shared" si="2"/>
        <v>2</v>
      </c>
      <c r="L23" t="e">
        <f t="shared" si="3"/>
        <v>#VALUE!</v>
      </c>
      <c r="M23" t="e">
        <f t="shared" si="4"/>
        <v>#VALUE!</v>
      </c>
      <c r="N23">
        <f t="shared" si="5"/>
        <v>13</v>
      </c>
      <c r="O23" t="e">
        <f t="shared" si="6"/>
        <v>#VALUE!</v>
      </c>
      <c r="P23" t="str">
        <f t="shared" si="7"/>
        <v>Губкин-Горюнович</v>
      </c>
    </row>
    <row r="24" spans="2:16" ht="12.75" hidden="1">
      <c r="B24" t="s">
        <v>64</v>
      </c>
      <c r="C24">
        <v>3</v>
      </c>
      <c r="D24">
        <v>4</v>
      </c>
      <c r="E24">
        <v>0</v>
      </c>
      <c r="F24">
        <v>8</v>
      </c>
      <c r="G24">
        <v>4</v>
      </c>
      <c r="H24">
        <f>COUNTIF($O$21:$O$34,"&gt;"&amp;O24)+COUNTIF($O$21:$O24,"="&amp;O24)</f>
        <v>18</v>
      </c>
      <c r="I24">
        <f t="shared" si="0"/>
        <v>3</v>
      </c>
      <c r="J24">
        <f t="shared" si="1"/>
        <v>4</v>
      </c>
      <c r="K24">
        <f t="shared" si="2"/>
        <v>0</v>
      </c>
      <c r="L24" t="e">
        <f t="shared" si="3"/>
        <v>#VALUE!</v>
      </c>
      <c r="M24" t="e">
        <f t="shared" si="4"/>
        <v>#VALUE!</v>
      </c>
      <c r="N24">
        <f t="shared" si="5"/>
        <v>13</v>
      </c>
      <c r="O24" t="e">
        <f t="shared" si="6"/>
        <v>#VALUE!</v>
      </c>
      <c r="P24" t="str">
        <f t="shared" si="7"/>
        <v>Терек-Veteran</v>
      </c>
    </row>
    <row r="25" spans="2:16" ht="12.75" hidden="1">
      <c r="B25" t="s">
        <v>71</v>
      </c>
      <c r="C25">
        <v>3</v>
      </c>
      <c r="D25">
        <v>2</v>
      </c>
      <c r="E25">
        <v>2</v>
      </c>
      <c r="F25">
        <v>9</v>
      </c>
      <c r="G25">
        <v>7</v>
      </c>
      <c r="H25">
        <f>COUNTIF($O$21:$O$34,"&gt;"&amp;O25)+COUNTIF($O$21:$O25,"="&amp;O25)</f>
        <v>19</v>
      </c>
      <c r="I25">
        <f t="shared" si="0"/>
        <v>3</v>
      </c>
      <c r="J25">
        <f t="shared" si="1"/>
        <v>2</v>
      </c>
      <c r="K25">
        <f t="shared" si="2"/>
        <v>2</v>
      </c>
      <c r="L25" t="e">
        <f t="shared" si="3"/>
        <v>#VALUE!</v>
      </c>
      <c r="M25" t="e">
        <f t="shared" si="4"/>
        <v>#VALUE!</v>
      </c>
      <c r="N25">
        <f t="shared" si="5"/>
        <v>11</v>
      </c>
      <c r="O25" t="e">
        <f t="shared" si="6"/>
        <v>#VALUE!</v>
      </c>
      <c r="P25" t="str">
        <f t="shared" si="7"/>
        <v>Алания-demik-78</v>
      </c>
    </row>
    <row r="26" spans="2:16" ht="12.75" hidden="1">
      <c r="B26" t="s">
        <v>66</v>
      </c>
      <c r="C26">
        <v>3</v>
      </c>
      <c r="D26">
        <v>2</v>
      </c>
      <c r="E26">
        <v>2</v>
      </c>
      <c r="F26">
        <v>7</v>
      </c>
      <c r="G26">
        <v>8</v>
      </c>
      <c r="H26">
        <f>COUNTIF($O$21:$O$34,"&gt;"&amp;O26)+COUNTIF($O$21:$O26,"="&amp;O26)</f>
        <v>20</v>
      </c>
      <c r="I26">
        <f t="shared" si="0"/>
        <v>3</v>
      </c>
      <c r="J26">
        <f t="shared" si="1"/>
        <v>2</v>
      </c>
      <c r="K26">
        <f t="shared" si="2"/>
        <v>2</v>
      </c>
      <c r="L26" t="e">
        <f t="shared" si="3"/>
        <v>#VALUE!</v>
      </c>
      <c r="M26" t="e">
        <f t="shared" si="4"/>
        <v>#VALUE!</v>
      </c>
      <c r="N26">
        <f t="shared" si="5"/>
        <v>11</v>
      </c>
      <c r="O26" t="e">
        <f t="shared" si="6"/>
        <v>#VALUE!</v>
      </c>
      <c r="P26" t="str">
        <f t="shared" si="7"/>
        <v>Сибирь-chistjak</v>
      </c>
    </row>
    <row r="27" spans="2:16" ht="12.75" hidden="1">
      <c r="B27" t="s">
        <v>70</v>
      </c>
      <c r="C27">
        <v>3</v>
      </c>
      <c r="D27">
        <v>1</v>
      </c>
      <c r="E27">
        <v>3</v>
      </c>
      <c r="F27">
        <v>6</v>
      </c>
      <c r="G27">
        <v>4</v>
      </c>
      <c r="H27">
        <f>COUNTIF($O$21:$O$34,"&gt;"&amp;O27)+COUNTIF($O$21:$O27,"="&amp;O27)</f>
        <v>21</v>
      </c>
      <c r="I27">
        <f t="shared" si="0"/>
        <v>3</v>
      </c>
      <c r="J27">
        <f t="shared" si="1"/>
        <v>1</v>
      </c>
      <c r="K27">
        <f t="shared" si="2"/>
        <v>3</v>
      </c>
      <c r="L27" t="e">
        <f t="shared" si="3"/>
        <v>#VALUE!</v>
      </c>
      <c r="M27" t="e">
        <f t="shared" si="4"/>
        <v>#VALUE!</v>
      </c>
      <c r="N27">
        <f t="shared" si="5"/>
        <v>10</v>
      </c>
      <c r="O27" t="e">
        <f t="shared" si="6"/>
        <v>#VALUE!</v>
      </c>
      <c r="P27" t="str">
        <f t="shared" si="7"/>
        <v>Торпедо(М)-Sergo</v>
      </c>
    </row>
    <row r="28" spans="2:16" ht="12.75" hidden="1">
      <c r="B28" t="s">
        <v>68</v>
      </c>
      <c r="C28">
        <v>2</v>
      </c>
      <c r="D28">
        <v>2</v>
      </c>
      <c r="E28">
        <v>3</v>
      </c>
      <c r="F28">
        <v>7</v>
      </c>
      <c r="G28">
        <v>4</v>
      </c>
      <c r="H28">
        <f>COUNTIF($O$21:$O$34,"&gt;"&amp;O28)+COUNTIF($O$21:$O28,"="&amp;O28)</f>
        <v>22</v>
      </c>
      <c r="I28">
        <f t="shared" si="0"/>
        <v>2</v>
      </c>
      <c r="J28">
        <f t="shared" si="1"/>
        <v>2</v>
      </c>
      <c r="K28">
        <f t="shared" si="2"/>
        <v>3</v>
      </c>
      <c r="L28" t="e">
        <f t="shared" si="3"/>
        <v>#VALUE!</v>
      </c>
      <c r="M28" t="e">
        <f t="shared" si="4"/>
        <v>#VALUE!</v>
      </c>
      <c r="N28">
        <f t="shared" si="5"/>
        <v>8</v>
      </c>
      <c r="O28" t="e">
        <f t="shared" si="6"/>
        <v>#VALUE!</v>
      </c>
      <c r="P28" t="str">
        <f t="shared" si="7"/>
        <v>Динамо(М)-SERG</v>
      </c>
    </row>
    <row r="29" spans="2:16" ht="12.75" hidden="1">
      <c r="B29" t="s">
        <v>67</v>
      </c>
      <c r="C29">
        <v>2</v>
      </c>
      <c r="D29">
        <v>2</v>
      </c>
      <c r="E29">
        <v>3</v>
      </c>
      <c r="F29">
        <v>4</v>
      </c>
      <c r="G29">
        <v>4</v>
      </c>
      <c r="H29">
        <f>COUNTIF($O$21:$O$34,"&gt;"&amp;O29)+COUNTIF($O$21:$O29,"="&amp;O29)</f>
        <v>23</v>
      </c>
      <c r="I29">
        <f t="shared" si="0"/>
        <v>2</v>
      </c>
      <c r="J29">
        <f t="shared" si="1"/>
        <v>2</v>
      </c>
      <c r="K29">
        <f t="shared" si="2"/>
        <v>3</v>
      </c>
      <c r="L29" t="e">
        <f t="shared" si="3"/>
        <v>#VALUE!</v>
      </c>
      <c r="M29" t="e">
        <f t="shared" si="4"/>
        <v>#VALUE!</v>
      </c>
      <c r="N29">
        <f t="shared" si="5"/>
        <v>8</v>
      </c>
      <c r="O29" t="e">
        <f t="shared" si="6"/>
        <v>#VALUE!</v>
      </c>
      <c r="P29" t="str">
        <f t="shared" si="7"/>
        <v>Сатурн-Батькович</v>
      </c>
    </row>
    <row r="30" spans="2:16" ht="12.75" hidden="1">
      <c r="B30" t="s">
        <v>63</v>
      </c>
      <c r="C30">
        <v>2</v>
      </c>
      <c r="D30">
        <v>2</v>
      </c>
      <c r="E30">
        <v>3</v>
      </c>
      <c r="F30">
        <v>5</v>
      </c>
      <c r="G30">
        <v>9</v>
      </c>
      <c r="H30">
        <f>COUNTIF($O$21:$O$34,"&gt;"&amp;O30)+COUNTIF($O$21:$O30,"="&amp;O30)</f>
        <v>24</v>
      </c>
      <c r="I30">
        <f t="shared" si="0"/>
        <v>2</v>
      </c>
      <c r="J30">
        <f t="shared" si="1"/>
        <v>2</v>
      </c>
      <c r="K30">
        <f t="shared" si="2"/>
        <v>3</v>
      </c>
      <c r="L30" t="e">
        <f t="shared" si="3"/>
        <v>#VALUE!</v>
      </c>
      <c r="M30" t="e">
        <f t="shared" si="4"/>
        <v>#VALUE!</v>
      </c>
      <c r="N30">
        <f t="shared" si="5"/>
        <v>8</v>
      </c>
      <c r="O30" t="e">
        <f t="shared" si="6"/>
        <v>#VALUE!</v>
      </c>
      <c r="P30" t="str">
        <f t="shared" si="7"/>
        <v>Енисей-aks</v>
      </c>
    </row>
    <row r="31" spans="2:16" ht="12.75" hidden="1">
      <c r="B31" t="s">
        <v>73</v>
      </c>
      <c r="C31">
        <v>2</v>
      </c>
      <c r="D31">
        <v>1</v>
      </c>
      <c r="E31">
        <v>4</v>
      </c>
      <c r="F31">
        <v>6</v>
      </c>
      <c r="G31">
        <v>8</v>
      </c>
      <c r="H31">
        <f>COUNTIF($O$21:$O$34,"&gt;"&amp;O31)+COUNTIF($O$21:$O31,"="&amp;O31)</f>
        <v>25</v>
      </c>
      <c r="I31">
        <f t="shared" si="0"/>
        <v>2</v>
      </c>
      <c r="J31">
        <f t="shared" si="1"/>
        <v>1</v>
      </c>
      <c r="K31">
        <f t="shared" si="2"/>
        <v>4</v>
      </c>
      <c r="L31" t="e">
        <f t="shared" si="3"/>
        <v>#VALUE!</v>
      </c>
      <c r="M31" t="e">
        <f t="shared" si="4"/>
        <v>#VALUE!</v>
      </c>
      <c r="N31">
        <f t="shared" si="5"/>
        <v>7</v>
      </c>
      <c r="O31" t="e">
        <f t="shared" si="6"/>
        <v>#VALUE!</v>
      </c>
      <c r="P31" t="str">
        <f t="shared" si="7"/>
        <v>Металлург(Оскол)-ehduard-shevcov</v>
      </c>
    </row>
    <row r="32" spans="2:16" ht="12.75" hidden="1">
      <c r="B32" t="s">
        <v>69</v>
      </c>
      <c r="C32">
        <v>1</v>
      </c>
      <c r="D32">
        <v>4</v>
      </c>
      <c r="E32">
        <v>2</v>
      </c>
      <c r="F32">
        <v>2</v>
      </c>
      <c r="G32">
        <v>6</v>
      </c>
      <c r="H32">
        <f>COUNTIF($O$21:$O$34,"&gt;"&amp;O32)+COUNTIF($O$21:$O32,"="&amp;O32)</f>
        <v>26</v>
      </c>
      <c r="I32">
        <f t="shared" si="0"/>
        <v>1</v>
      </c>
      <c r="J32">
        <f t="shared" si="1"/>
        <v>4</v>
      </c>
      <c r="K32">
        <f t="shared" si="2"/>
        <v>2</v>
      </c>
      <c r="L32" t="e">
        <f t="shared" si="3"/>
        <v>#VALUE!</v>
      </c>
      <c r="M32" t="e">
        <f t="shared" si="4"/>
        <v>#VALUE!</v>
      </c>
      <c r="N32">
        <f t="shared" si="5"/>
        <v>7</v>
      </c>
      <c r="O32" t="e">
        <f t="shared" si="6"/>
        <v>#VALUE!</v>
      </c>
      <c r="P32" t="str">
        <f t="shared" si="7"/>
        <v>ЦСКА(М)-NecID</v>
      </c>
    </row>
    <row r="33" spans="2:16" ht="12.75" hidden="1">
      <c r="B33" t="s">
        <v>65</v>
      </c>
      <c r="C33">
        <v>1</v>
      </c>
      <c r="D33">
        <v>1</v>
      </c>
      <c r="E33">
        <v>5</v>
      </c>
      <c r="F33">
        <v>7</v>
      </c>
      <c r="G33">
        <v>13</v>
      </c>
      <c r="H33">
        <f>COUNTIF($O$21:$O$34,"&gt;"&amp;O33)+COUNTIF($O$21:$O33,"="&amp;O33)</f>
        <v>27</v>
      </c>
      <c r="I33">
        <f t="shared" si="0"/>
        <v>1</v>
      </c>
      <c r="J33">
        <f t="shared" si="1"/>
        <v>1</v>
      </c>
      <c r="K33">
        <f t="shared" si="2"/>
        <v>5</v>
      </c>
      <c r="L33" t="e">
        <f t="shared" si="3"/>
        <v>#VALUE!</v>
      </c>
      <c r="M33" t="e">
        <f t="shared" si="4"/>
        <v>#VALUE!</v>
      </c>
      <c r="N33">
        <f t="shared" si="5"/>
        <v>4</v>
      </c>
      <c r="O33" t="e">
        <f t="shared" si="6"/>
        <v>#VALUE!</v>
      </c>
      <c r="P33" t="str">
        <f t="shared" si="7"/>
        <v>Север-Реклин</v>
      </c>
    </row>
    <row r="34" spans="2:16" ht="12.75" hidden="1">
      <c r="B34" t="s">
        <v>75</v>
      </c>
      <c r="C34">
        <v>1</v>
      </c>
      <c r="D34">
        <v>1</v>
      </c>
      <c r="E34">
        <v>5</v>
      </c>
      <c r="F34">
        <v>1</v>
      </c>
      <c r="G34">
        <v>12</v>
      </c>
      <c r="H34">
        <f>COUNTIF($O$21:$O$34,"&gt;"&amp;O34)+COUNTIF($O$21:$O34,"="&amp;O34)</f>
        <v>28</v>
      </c>
      <c r="I34">
        <f t="shared" si="0"/>
        <v>1</v>
      </c>
      <c r="J34">
        <f t="shared" si="1"/>
        <v>1</v>
      </c>
      <c r="K34">
        <f t="shared" si="2"/>
        <v>5</v>
      </c>
      <c r="L34" t="e">
        <f t="shared" si="3"/>
        <v>#VALUE!</v>
      </c>
      <c r="M34" t="e">
        <f t="shared" si="4"/>
        <v>#VALUE!</v>
      </c>
      <c r="N34">
        <f t="shared" si="5"/>
        <v>4</v>
      </c>
      <c r="O34" t="e">
        <f t="shared" si="6"/>
        <v>#VALUE!</v>
      </c>
      <c r="P34" t="str">
        <f t="shared" si="7"/>
        <v>Жемчужина-igor0971</v>
      </c>
    </row>
    <row r="35" ht="12.75" hidden="1"/>
    <row r="36" ht="12.75" hidden="1"/>
    <row r="37" ht="12.75" hidden="1"/>
    <row r="38" ht="13.5" thickBot="1"/>
    <row r="39" spans="1:10" ht="13.5" thickBot="1">
      <c r="A39" s="49" t="s">
        <v>25</v>
      </c>
      <c r="B39" s="50" t="s">
        <v>26</v>
      </c>
      <c r="C39" s="51" t="s">
        <v>27</v>
      </c>
      <c r="D39" s="51" t="s">
        <v>28</v>
      </c>
      <c r="E39" s="51" t="s">
        <v>29</v>
      </c>
      <c r="F39" s="115" t="s">
        <v>30</v>
      </c>
      <c r="G39" s="116"/>
      <c r="H39" s="117"/>
      <c r="I39" s="51" t="s">
        <v>31</v>
      </c>
      <c r="J39" s="52" t="s">
        <v>32</v>
      </c>
    </row>
    <row r="40" spans="1:10" ht="12.75">
      <c r="A40" s="53">
        <v>1</v>
      </c>
      <c r="B40" s="54" t="e">
        <f>VLOOKUP($A40,$H$21:$P$36,9,0)</f>
        <v>#N/A</v>
      </c>
      <c r="C40" s="55" t="e">
        <f>VLOOKUP($A40,$H$21:$P$36,2,0)</f>
        <v>#N/A</v>
      </c>
      <c r="D40" s="55" t="e">
        <f>VLOOKUP($A40,$H$21:$P$36,3,0)</f>
        <v>#N/A</v>
      </c>
      <c r="E40" s="55" t="e">
        <f>VLOOKUP($A40,$H$21:$P$36,4,0)</f>
        <v>#N/A</v>
      </c>
      <c r="F40" s="56" t="e">
        <f>VLOOKUP($A40,$H$21:$P$36,5,0)</f>
        <v>#N/A</v>
      </c>
      <c r="G40" s="57" t="s">
        <v>4</v>
      </c>
      <c r="H40" s="58" t="e">
        <f>VLOOKUP($A40,$H$21:$P$36,6,0)</f>
        <v>#N/A</v>
      </c>
      <c r="I40" s="55" t="e">
        <f>F40-H40</f>
        <v>#N/A</v>
      </c>
      <c r="J40" s="59" t="e">
        <f>VLOOKUP($A40,$H$21:$P$36,7,0)</f>
        <v>#N/A</v>
      </c>
    </row>
    <row r="41" spans="1:10" ht="12.75">
      <c r="A41" s="60">
        <v>2</v>
      </c>
      <c r="B41" s="61" t="e">
        <f aca="true" t="shared" si="8" ref="B41:B53">VLOOKUP($A41,$H$21:$P$36,9,0)</f>
        <v>#N/A</v>
      </c>
      <c r="C41" s="62" t="e">
        <f aca="true" t="shared" si="9" ref="C41:C53">VLOOKUP($A41,$H$21:$P$36,2,0)</f>
        <v>#N/A</v>
      </c>
      <c r="D41" s="62" t="e">
        <f aca="true" t="shared" si="10" ref="D41:D53">VLOOKUP($A41,$H$21:$P$36,3,0)</f>
        <v>#N/A</v>
      </c>
      <c r="E41" s="62" t="e">
        <f aca="true" t="shared" si="11" ref="E41:E53">VLOOKUP($A41,$H$21:$P$36,4,0)</f>
        <v>#N/A</v>
      </c>
      <c r="F41" s="63" t="e">
        <f aca="true" t="shared" si="12" ref="F41:F53">VLOOKUP($A41,$H$21:$P$36,5,0)</f>
        <v>#N/A</v>
      </c>
      <c r="G41" s="64" t="s">
        <v>4</v>
      </c>
      <c r="H41" s="65" t="e">
        <f aca="true" t="shared" si="13" ref="H41:H53">VLOOKUP($A41,$H$21:$P$36,6,0)</f>
        <v>#N/A</v>
      </c>
      <c r="I41" s="62" t="e">
        <f aca="true" t="shared" si="14" ref="I41:I53">F41-H41</f>
        <v>#N/A</v>
      </c>
      <c r="J41" s="66" t="e">
        <f aca="true" t="shared" si="15" ref="J41:J53">VLOOKUP($A41,$H$21:$P$36,7,0)</f>
        <v>#N/A</v>
      </c>
    </row>
    <row r="42" spans="1:10" ht="12.75">
      <c r="A42" s="60">
        <v>3</v>
      </c>
      <c r="B42" s="61" t="e">
        <f t="shared" si="8"/>
        <v>#N/A</v>
      </c>
      <c r="C42" s="62" t="e">
        <f t="shared" si="9"/>
        <v>#N/A</v>
      </c>
      <c r="D42" s="62" t="e">
        <f t="shared" si="10"/>
        <v>#N/A</v>
      </c>
      <c r="E42" s="62" t="e">
        <f t="shared" si="11"/>
        <v>#N/A</v>
      </c>
      <c r="F42" s="63" t="e">
        <f t="shared" si="12"/>
        <v>#N/A</v>
      </c>
      <c r="G42" s="64" t="s">
        <v>4</v>
      </c>
      <c r="H42" s="65" t="e">
        <f t="shared" si="13"/>
        <v>#N/A</v>
      </c>
      <c r="I42" s="62" t="e">
        <f t="shared" si="14"/>
        <v>#N/A</v>
      </c>
      <c r="J42" s="66" t="e">
        <f t="shared" si="15"/>
        <v>#N/A</v>
      </c>
    </row>
    <row r="43" spans="1:10" ht="12.75">
      <c r="A43" s="67">
        <v>4</v>
      </c>
      <c r="B43" s="68" t="e">
        <f t="shared" si="8"/>
        <v>#N/A</v>
      </c>
      <c r="C43" s="69" t="e">
        <f t="shared" si="9"/>
        <v>#N/A</v>
      </c>
      <c r="D43" s="69" t="e">
        <f t="shared" si="10"/>
        <v>#N/A</v>
      </c>
      <c r="E43" s="69" t="e">
        <f t="shared" si="11"/>
        <v>#N/A</v>
      </c>
      <c r="F43" s="70" t="e">
        <f t="shared" si="12"/>
        <v>#N/A</v>
      </c>
      <c r="G43" s="71" t="s">
        <v>4</v>
      </c>
      <c r="H43" s="72" t="e">
        <f t="shared" si="13"/>
        <v>#N/A</v>
      </c>
      <c r="I43" s="69" t="e">
        <f t="shared" si="14"/>
        <v>#N/A</v>
      </c>
      <c r="J43" s="73" t="e">
        <f t="shared" si="15"/>
        <v>#N/A</v>
      </c>
    </row>
    <row r="44" spans="1:10" ht="12.75">
      <c r="A44" s="67">
        <v>5</v>
      </c>
      <c r="B44" s="68" t="e">
        <f t="shared" si="8"/>
        <v>#N/A</v>
      </c>
      <c r="C44" s="69" t="e">
        <f t="shared" si="9"/>
        <v>#N/A</v>
      </c>
      <c r="D44" s="69" t="e">
        <f t="shared" si="10"/>
        <v>#N/A</v>
      </c>
      <c r="E44" s="69" t="e">
        <f t="shared" si="11"/>
        <v>#N/A</v>
      </c>
      <c r="F44" s="70" t="e">
        <f t="shared" si="12"/>
        <v>#N/A</v>
      </c>
      <c r="G44" s="71" t="s">
        <v>4</v>
      </c>
      <c r="H44" s="72" t="e">
        <f t="shared" si="13"/>
        <v>#N/A</v>
      </c>
      <c r="I44" s="69" t="e">
        <f t="shared" si="14"/>
        <v>#N/A</v>
      </c>
      <c r="J44" s="73" t="e">
        <f t="shared" si="15"/>
        <v>#N/A</v>
      </c>
    </row>
    <row r="45" spans="1:10" ht="12.75">
      <c r="A45" s="67">
        <v>6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4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7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4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8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4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9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4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10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4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11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4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12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4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13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4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14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4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/>
      <c r="B54" s="68"/>
      <c r="C54" s="69"/>
      <c r="D54" s="69"/>
      <c r="E54" s="69"/>
      <c r="F54" s="70"/>
      <c r="G54" s="71"/>
      <c r="H54" s="72"/>
      <c r="I54" s="69"/>
      <c r="J54" s="73"/>
    </row>
    <row r="55" spans="1:10" ht="13.5" thickBot="1">
      <c r="A55" s="74"/>
      <c r="B55" s="75"/>
      <c r="C55" s="76"/>
      <c r="D55" s="76"/>
      <c r="E55" s="76"/>
      <c r="F55" s="77"/>
      <c r="G55" s="78"/>
      <c r="H55" s="79"/>
      <c r="I55" s="76"/>
      <c r="J55" s="80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B2:K19"/>
  <sheetViews>
    <sheetView zoomScalePageLayoutView="0" workbookViewId="0" topLeftCell="A1">
      <pane xSplit="2" ySplit="2" topLeftCell="C3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K17" sqref="K17:K18"/>
    </sheetView>
  </sheetViews>
  <sheetFormatPr defaultColWidth="10.375" defaultRowHeight="12.75"/>
  <cols>
    <col min="1" max="1" width="10.75390625" style="0" customWidth="1"/>
    <col min="2" max="2" width="29.00390625" style="0" customWidth="1"/>
    <col min="3" max="10" width="4.75390625" style="0" customWidth="1"/>
    <col min="11" max="11" width="10.75390625" style="0" customWidth="1"/>
    <col min="12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0" ht="145.5" thickBot="1" thickTop="1">
      <c r="C2" s="107" t="s">
        <v>78</v>
      </c>
      <c r="D2" s="108" t="s">
        <v>79</v>
      </c>
      <c r="E2" s="108" t="s">
        <v>80</v>
      </c>
      <c r="F2" s="108" t="s">
        <v>81</v>
      </c>
      <c r="G2" s="108" t="s">
        <v>82</v>
      </c>
      <c r="H2" s="108" t="s">
        <v>83</v>
      </c>
      <c r="I2" s="108" t="s">
        <v>84</v>
      </c>
      <c r="J2" s="109" t="s">
        <v>85</v>
      </c>
    </row>
    <row r="3" spans="2:11" ht="15" customHeight="1" thickTop="1">
      <c r="B3" s="32" t="s">
        <v>46</v>
      </c>
      <c r="C3" s="17">
        <v>1</v>
      </c>
      <c r="D3" s="19">
        <v>1</v>
      </c>
      <c r="E3" s="24">
        <v>10</v>
      </c>
      <c r="F3" s="24">
        <v>0</v>
      </c>
      <c r="G3" s="19">
        <v>1</v>
      </c>
      <c r="H3" s="19">
        <v>20</v>
      </c>
      <c r="I3" s="19">
        <v>1</v>
      </c>
      <c r="J3" s="27">
        <v>0</v>
      </c>
      <c r="K3" s="110" t="s">
        <v>77</v>
      </c>
    </row>
    <row r="4" spans="2:11" ht="15" customHeight="1" thickBot="1">
      <c r="B4" s="31" t="s">
        <v>33</v>
      </c>
      <c r="C4" s="36">
        <v>1</v>
      </c>
      <c r="D4" s="41">
        <v>1</v>
      </c>
      <c r="E4" s="38">
        <v>1</v>
      </c>
      <c r="F4" s="38">
        <v>1</v>
      </c>
      <c r="G4" s="41">
        <v>1</v>
      </c>
      <c r="H4" s="41">
        <v>20</v>
      </c>
      <c r="I4" s="41">
        <v>1</v>
      </c>
      <c r="J4" s="46">
        <v>1</v>
      </c>
      <c r="K4" s="112"/>
    </row>
    <row r="5" spans="2:11" ht="15" customHeight="1" thickTop="1">
      <c r="B5" s="33" t="s">
        <v>38</v>
      </c>
      <c r="C5" s="22">
        <v>2</v>
      </c>
      <c r="D5" s="20">
        <v>1</v>
      </c>
      <c r="E5" s="25">
        <v>1</v>
      </c>
      <c r="F5" s="25">
        <v>12</v>
      </c>
      <c r="G5" s="20">
        <v>1</v>
      </c>
      <c r="H5" s="20">
        <v>2</v>
      </c>
      <c r="I5" s="20">
        <v>1</v>
      </c>
      <c r="J5" s="43">
        <v>12</v>
      </c>
      <c r="K5" s="113" t="s">
        <v>77</v>
      </c>
    </row>
    <row r="6" spans="2:11" ht="15" customHeight="1" thickBot="1">
      <c r="B6" s="34" t="s">
        <v>36</v>
      </c>
      <c r="C6" s="92">
        <v>1</v>
      </c>
      <c r="D6" s="40">
        <v>1</v>
      </c>
      <c r="E6" s="39">
        <v>0</v>
      </c>
      <c r="F6" s="39">
        <v>2</v>
      </c>
      <c r="G6" s="40">
        <v>1</v>
      </c>
      <c r="H6" s="40">
        <v>2</v>
      </c>
      <c r="I6" s="40">
        <v>1</v>
      </c>
      <c r="J6" s="44">
        <v>12</v>
      </c>
      <c r="K6" s="114"/>
    </row>
    <row r="7" spans="2:11" ht="15" customHeight="1" thickTop="1">
      <c r="B7" s="32" t="s">
        <v>74</v>
      </c>
      <c r="C7" s="23">
        <v>20</v>
      </c>
      <c r="D7" s="19">
        <v>1</v>
      </c>
      <c r="E7" s="19">
        <v>10</v>
      </c>
      <c r="F7" s="24">
        <v>0</v>
      </c>
      <c r="G7" s="19">
        <v>1</v>
      </c>
      <c r="H7" s="24">
        <v>0</v>
      </c>
      <c r="I7" s="19">
        <v>1</v>
      </c>
      <c r="J7" s="27">
        <v>1</v>
      </c>
      <c r="K7" s="110" t="s">
        <v>77</v>
      </c>
    </row>
    <row r="8" spans="2:11" ht="15" customHeight="1" thickBot="1">
      <c r="B8" s="31" t="s">
        <v>43</v>
      </c>
      <c r="C8" s="91">
        <v>1</v>
      </c>
      <c r="D8" s="41">
        <v>1</v>
      </c>
      <c r="E8" s="41">
        <v>10</v>
      </c>
      <c r="F8" s="38">
        <v>1</v>
      </c>
      <c r="G8" s="41">
        <v>1</v>
      </c>
      <c r="H8" s="38">
        <v>2</v>
      </c>
      <c r="I8" s="41">
        <v>1</v>
      </c>
      <c r="J8" s="46">
        <v>0</v>
      </c>
      <c r="K8" s="112"/>
    </row>
    <row r="9" spans="2:11" ht="15" customHeight="1" thickTop="1">
      <c r="B9" s="33" t="s">
        <v>37</v>
      </c>
      <c r="C9" s="22">
        <v>1</v>
      </c>
      <c r="D9" s="20">
        <v>1</v>
      </c>
      <c r="E9" s="20">
        <v>1</v>
      </c>
      <c r="F9" s="25">
        <v>20</v>
      </c>
      <c r="G9" s="20">
        <v>1</v>
      </c>
      <c r="H9" s="25">
        <v>20</v>
      </c>
      <c r="I9" s="20">
        <v>1</v>
      </c>
      <c r="J9" s="26">
        <v>1</v>
      </c>
      <c r="K9" s="113" t="s">
        <v>77</v>
      </c>
    </row>
    <row r="10" spans="2:11" ht="15" customHeight="1" thickBot="1">
      <c r="B10" s="34" t="s">
        <v>44</v>
      </c>
      <c r="C10" s="92">
        <v>12</v>
      </c>
      <c r="D10" s="40">
        <v>1</v>
      </c>
      <c r="E10" s="40">
        <v>1</v>
      </c>
      <c r="F10" s="39">
        <v>2</v>
      </c>
      <c r="G10" s="40">
        <v>1</v>
      </c>
      <c r="H10" s="39">
        <v>2</v>
      </c>
      <c r="I10" s="40">
        <v>1</v>
      </c>
      <c r="J10" s="45">
        <v>2</v>
      </c>
      <c r="K10" s="114"/>
    </row>
    <row r="11" spans="2:11" ht="15" customHeight="1" thickTop="1">
      <c r="B11" s="32" t="s">
        <v>40</v>
      </c>
      <c r="C11" s="23">
        <v>10</v>
      </c>
      <c r="D11" s="19">
        <v>1</v>
      </c>
      <c r="E11" s="24">
        <v>10</v>
      </c>
      <c r="F11" s="24">
        <v>2</v>
      </c>
      <c r="G11" s="24">
        <v>1</v>
      </c>
      <c r="H11" s="24">
        <v>1</v>
      </c>
      <c r="I11" s="24">
        <v>1</v>
      </c>
      <c r="J11" s="21">
        <v>0</v>
      </c>
      <c r="K11" s="110" t="s">
        <v>77</v>
      </c>
    </row>
    <row r="12" spans="2:11" ht="15" customHeight="1" thickBot="1">
      <c r="B12" s="31" t="s">
        <v>34</v>
      </c>
      <c r="C12" s="91">
        <v>0</v>
      </c>
      <c r="D12" s="41">
        <v>1</v>
      </c>
      <c r="E12" s="38">
        <v>1</v>
      </c>
      <c r="F12" s="38">
        <v>0</v>
      </c>
      <c r="G12" s="38">
        <v>12</v>
      </c>
      <c r="H12" s="38">
        <v>2</v>
      </c>
      <c r="I12" s="38">
        <v>2</v>
      </c>
      <c r="J12" s="42">
        <v>0</v>
      </c>
      <c r="K12" s="112"/>
    </row>
    <row r="13" spans="2:11" ht="15" customHeight="1" thickTop="1">
      <c r="B13" s="33" t="s">
        <v>39</v>
      </c>
      <c r="C13" s="22">
        <v>12</v>
      </c>
      <c r="D13" s="20">
        <v>1</v>
      </c>
      <c r="E13" s="20">
        <v>1</v>
      </c>
      <c r="F13" s="25">
        <v>2</v>
      </c>
      <c r="G13" s="20">
        <v>1</v>
      </c>
      <c r="H13" s="20">
        <v>2</v>
      </c>
      <c r="I13" s="20">
        <v>1</v>
      </c>
      <c r="J13" s="26">
        <v>10</v>
      </c>
      <c r="K13" s="113" t="s">
        <v>77</v>
      </c>
    </row>
    <row r="14" spans="2:11" ht="15" customHeight="1" thickBot="1">
      <c r="B14" s="34" t="s">
        <v>47</v>
      </c>
      <c r="C14" s="92">
        <v>1</v>
      </c>
      <c r="D14" s="40">
        <v>1</v>
      </c>
      <c r="E14" s="40">
        <v>1</v>
      </c>
      <c r="F14" s="39">
        <v>20</v>
      </c>
      <c r="G14" s="40">
        <v>1</v>
      </c>
      <c r="H14" s="40">
        <v>2</v>
      </c>
      <c r="I14" s="40">
        <v>1</v>
      </c>
      <c r="J14" s="45">
        <v>1</v>
      </c>
      <c r="K14" s="114"/>
    </row>
    <row r="15" spans="2:11" ht="15" customHeight="1" thickTop="1">
      <c r="B15" s="32" t="s">
        <v>42</v>
      </c>
      <c r="C15" s="23">
        <v>10</v>
      </c>
      <c r="D15" s="19">
        <v>1</v>
      </c>
      <c r="E15" s="24">
        <v>0</v>
      </c>
      <c r="F15" s="19">
        <v>1</v>
      </c>
      <c r="G15" s="19">
        <v>1</v>
      </c>
      <c r="H15" s="24">
        <v>0</v>
      </c>
      <c r="I15" s="19">
        <v>1</v>
      </c>
      <c r="J15" s="21">
        <v>10</v>
      </c>
      <c r="K15" s="110" t="s">
        <v>77</v>
      </c>
    </row>
    <row r="16" spans="2:11" ht="15" customHeight="1" thickBot="1">
      <c r="B16" s="31" t="s">
        <v>45</v>
      </c>
      <c r="C16" s="91">
        <v>2</v>
      </c>
      <c r="D16" s="41">
        <v>1</v>
      </c>
      <c r="E16" s="38">
        <v>1</v>
      </c>
      <c r="F16" s="41">
        <v>1</v>
      </c>
      <c r="G16" s="41">
        <v>1</v>
      </c>
      <c r="H16" s="38">
        <v>2</v>
      </c>
      <c r="I16" s="41">
        <v>1</v>
      </c>
      <c r="J16" s="42">
        <v>10</v>
      </c>
      <c r="K16" s="112"/>
    </row>
    <row r="17" spans="2:11" ht="15" customHeight="1" thickTop="1">
      <c r="B17" s="33" t="s">
        <v>41</v>
      </c>
      <c r="C17" s="18">
        <v>0</v>
      </c>
      <c r="D17" s="20">
        <v>1</v>
      </c>
      <c r="E17" s="25">
        <v>12</v>
      </c>
      <c r="F17" s="20">
        <v>0</v>
      </c>
      <c r="G17" s="20">
        <v>1</v>
      </c>
      <c r="H17" s="25">
        <v>2</v>
      </c>
      <c r="I17" s="25">
        <v>1</v>
      </c>
      <c r="J17" s="26">
        <v>12</v>
      </c>
      <c r="K17" s="113" t="s">
        <v>77</v>
      </c>
    </row>
    <row r="18" spans="2:11" ht="15" customHeight="1" thickBot="1">
      <c r="B18" s="90" t="s">
        <v>35</v>
      </c>
      <c r="C18" s="37">
        <v>0</v>
      </c>
      <c r="D18" s="40">
        <v>1</v>
      </c>
      <c r="E18" s="39">
        <v>1</v>
      </c>
      <c r="F18" s="40">
        <v>0</v>
      </c>
      <c r="G18" s="40">
        <v>1</v>
      </c>
      <c r="H18" s="39">
        <v>0</v>
      </c>
      <c r="I18" s="39">
        <v>0</v>
      </c>
      <c r="J18" s="45">
        <v>20</v>
      </c>
      <c r="K18" s="118"/>
    </row>
    <row r="19" spans="3:10" ht="19.5" customHeight="1" thickBot="1" thickTop="1">
      <c r="C19" s="10"/>
      <c r="D19" s="16"/>
      <c r="E19" s="16"/>
      <c r="F19" s="16"/>
      <c r="G19" s="16"/>
      <c r="H19" s="16"/>
      <c r="I19" s="16"/>
      <c r="J19" s="11"/>
    </row>
    <row r="20" ht="15" customHeight="1" thickTop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8">
    <mergeCell ref="K15:K16"/>
    <mergeCell ref="K17:K18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2012-04-06T14:13:48Z</dcterms:modified>
  <cp:category/>
  <cp:version/>
  <cp:contentType/>
  <cp:contentStatus/>
</cp:coreProperties>
</file>