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9915" firstSheet="1" activeTab="6"/>
  </bookViews>
  <sheets>
    <sheet name="Лист1" sheetId="1" state="hidden" r:id="rId1"/>
    <sheet name="Матч 1" sheetId="2" r:id="rId2"/>
    <sheet name="Матч 2" sheetId="3" r:id="rId3"/>
    <sheet name="Матч 3" sheetId="4" r:id="rId4"/>
    <sheet name="Матч 4" sheetId="5" r:id="rId5"/>
    <sheet name="Матч 5" sheetId="6" r:id="rId6"/>
    <sheet name="Матч 6" sheetId="7" r:id="rId7"/>
  </sheets>
  <definedNames/>
  <calcPr fullCalcOnLoad="1"/>
</workbook>
</file>

<file path=xl/sharedStrings.xml><?xml version="1.0" encoding="utf-8"?>
<sst xmlns="http://schemas.openxmlformats.org/spreadsheetml/2006/main" count="319" uniqueCount="99">
  <si>
    <t>Сухарев С.</t>
  </si>
  <si>
    <t>Шалаев А.</t>
  </si>
  <si>
    <t>Шкирин В.</t>
  </si>
  <si>
    <t>Федичкин А.</t>
  </si>
  <si>
    <t>Машаков С.</t>
  </si>
  <si>
    <t>Аксенов О.</t>
  </si>
  <si>
    <t>Караванский П.</t>
  </si>
  <si>
    <t>Тур №1</t>
  </si>
  <si>
    <t>26.12.11 - 02.01.12</t>
  </si>
  <si>
    <t>Матчи тура</t>
  </si>
  <si>
    <t>Реальный исход</t>
  </si>
  <si>
    <t>Исходы</t>
  </si>
  <si>
    <t>угаданные исходы</t>
  </si>
  <si>
    <t>Мяч остается в центре поля</t>
  </si>
  <si>
    <t>Команды никак не могут организовать атаку</t>
  </si>
  <si>
    <t>Некоторые болельщики уже захрапели на своих местах</t>
  </si>
  <si>
    <t>Гол, как говорится, назревает</t>
  </si>
  <si>
    <t>Свисток арбитра. Матч начался!</t>
  </si>
  <si>
    <t xml:space="preserve"> продолжает атаковать</t>
  </si>
  <si>
    <t xml:space="preserve"> 1 на 1.</t>
  </si>
  <si>
    <t xml:space="preserve"> получает право на штрафной. </t>
  </si>
  <si>
    <t xml:space="preserve"> отбивается. Мяч в центре поля</t>
  </si>
  <si>
    <t xml:space="preserve"> в атаке</t>
  </si>
  <si>
    <t xml:space="preserve"> спасает свою команду</t>
  </si>
  <si>
    <t xml:space="preserve"> Перерыв.</t>
  </si>
  <si>
    <t xml:space="preserve"> переходит в атаку </t>
  </si>
  <si>
    <t xml:space="preserve">Вдруг </t>
  </si>
  <si>
    <t xml:space="preserve"> у мяча. Удар! </t>
  </si>
  <si>
    <t xml:space="preserve">А вот уже </t>
  </si>
  <si>
    <t xml:space="preserve">Резкая контратака </t>
  </si>
  <si>
    <t xml:space="preserve"> ГОЛ!!! </t>
  </si>
  <si>
    <t xml:space="preserve"> проводит быструю атаку. Выходит </t>
  </si>
  <si>
    <t>В1</t>
  </si>
  <si>
    <t>В2</t>
  </si>
  <si>
    <t>А</t>
  </si>
  <si>
    <t>С1</t>
  </si>
  <si>
    <t>С2</t>
  </si>
  <si>
    <t>Гол 1 команда</t>
  </si>
  <si>
    <t>Пас 1 команда</t>
  </si>
  <si>
    <t>Гол 2 команда</t>
  </si>
  <si>
    <t>Пас 2 команда</t>
  </si>
  <si>
    <t xml:space="preserve"> Бьёт </t>
  </si>
  <si>
    <t xml:space="preserve"> бьет по воротам! </t>
  </si>
  <si>
    <t xml:space="preserve">Команды вернулись на поле. 2 тайм. Поехали! </t>
  </si>
  <si>
    <t>Звучит финальный свисток!</t>
  </si>
  <si>
    <t>Голы</t>
  </si>
  <si>
    <t>Передачи</t>
  </si>
  <si>
    <t>Сейвы</t>
  </si>
  <si>
    <t>Удары</t>
  </si>
  <si>
    <t>добавить счет матча</t>
  </si>
  <si>
    <t>Такой футбол нам не нужен…</t>
  </si>
  <si>
    <t xml:space="preserve"> переигрывает голкипера. СЧЁТ </t>
  </si>
  <si>
    <t xml:space="preserve"> забивает ГОЛ! СЧЁТ </t>
  </si>
  <si>
    <t xml:space="preserve"> дальним ударом забивает ГОЛ!!! СЧЁТ </t>
  </si>
  <si>
    <t xml:space="preserve">Челси - Фулхэм </t>
  </si>
  <si>
    <t xml:space="preserve">Ливерпуль - Блэкберн </t>
  </si>
  <si>
    <t xml:space="preserve">Болтон - Ньюкасл </t>
  </si>
  <si>
    <t xml:space="preserve">Сандерлэнд - Эвертон </t>
  </si>
  <si>
    <t xml:space="preserve">Вест Бромвич - Манчестер Сити </t>
  </si>
  <si>
    <t xml:space="preserve">Сток Сити - Астон Вилла </t>
  </si>
  <si>
    <t xml:space="preserve">Суонси - КПР </t>
  </si>
  <si>
    <t xml:space="preserve">Норвич - Тоттенхэм </t>
  </si>
  <si>
    <t xml:space="preserve">Ливерпуль - Ньюкасл </t>
  </si>
  <si>
    <t xml:space="preserve">Суонси - Тоттенхэм </t>
  </si>
  <si>
    <t xml:space="preserve">Норвич - Фулхэм </t>
  </si>
  <si>
    <t xml:space="preserve">Болтон - Вулверхэмптон </t>
  </si>
  <si>
    <t xml:space="preserve">Вест Бромвич - Эвертон </t>
  </si>
  <si>
    <t xml:space="preserve">Сандерлэнд - Манчестер Сити </t>
  </si>
  <si>
    <t xml:space="preserve">Блэкберн - Сток Сити </t>
  </si>
  <si>
    <t>Фулхэм - Арсенал</t>
  </si>
  <si>
    <t>1111200212210212</t>
  </si>
  <si>
    <t>1111211020111012</t>
  </si>
  <si>
    <t>"Салют"</t>
  </si>
  <si>
    <t>"Ракета"</t>
  </si>
  <si>
    <t>"Родник"</t>
  </si>
  <si>
    <t>"Звезда"</t>
  </si>
  <si>
    <t>1120211210112202</t>
  </si>
  <si>
    <t>1100210212101222</t>
  </si>
  <si>
    <t>1111211212011210</t>
  </si>
  <si>
    <t>Кочетков В.</t>
  </si>
  <si>
    <t>1121211212111222</t>
  </si>
  <si>
    <t>Искаков А.</t>
  </si>
  <si>
    <t>1122201212112212</t>
  </si>
  <si>
    <t>1111211210111222</t>
  </si>
  <si>
    <t>1110211210012222</t>
  </si>
  <si>
    <t>Афанасьев С.</t>
  </si>
  <si>
    <t>1120211010111222</t>
  </si>
  <si>
    <t>1120211212110212</t>
  </si>
  <si>
    <t>Караванская М.</t>
  </si>
  <si>
    <t>1112211212012211</t>
  </si>
  <si>
    <t>1111211212111222</t>
  </si>
  <si>
    <t>Косарев Е.</t>
  </si>
  <si>
    <t>Якимов А.</t>
  </si>
  <si>
    <t>Куколь Р.</t>
  </si>
  <si>
    <t>Чистяков А.</t>
  </si>
  <si>
    <t>1112210212110222</t>
  </si>
  <si>
    <t>1122210212110202</t>
  </si>
  <si>
    <t>Шевцов Э.</t>
  </si>
  <si>
    <t>1120201212010222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</si>
</sst>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u val="single"/>
      <sz val="18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17"/>
      <name val="Calibri"/>
      <family val="2"/>
    </font>
    <font>
      <sz val="10"/>
      <color indexed="60"/>
      <name val="Helvetica"/>
      <family val="2"/>
    </font>
    <font>
      <b/>
      <sz val="14"/>
      <color indexed="10"/>
      <name val="Calibri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u val="single"/>
      <sz val="18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0"/>
      <color theme="1"/>
      <name val="Arial Narrow"/>
      <family val="2"/>
    </font>
    <font>
      <sz val="10"/>
      <color theme="5" tint="-0.24997000396251678"/>
      <name val="Helvetica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0"/>
      <color theme="4" tint="-0.24997000396251678"/>
      <name val="Arial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dotted"/>
    </border>
    <border>
      <left/>
      <right/>
      <top style="thin"/>
      <bottom style="dotted"/>
    </border>
    <border>
      <left style="hair"/>
      <right style="hair"/>
      <top style="thin"/>
      <bottom style="dotted"/>
    </border>
    <border>
      <left style="hair"/>
      <right/>
      <top style="thin"/>
      <bottom style="dotted"/>
    </border>
    <border>
      <left style="mediumDashDotDot"/>
      <right style="hair"/>
      <top style="thin"/>
      <bottom style="dotted"/>
    </border>
    <border>
      <left style="thin"/>
      <right style="thin"/>
      <top style="thin"/>
      <bottom style="dotted"/>
    </border>
    <border>
      <left style="hair"/>
      <right style="double"/>
      <top style="thin"/>
      <bottom style="dotted"/>
    </border>
    <border>
      <left style="double"/>
      <right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DashDotDot"/>
      <right style="hair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double"/>
      <top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mediumDashDotDot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DashDotDot"/>
      <right style="hair"/>
      <top/>
      <bottom style="double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double"/>
      <top/>
      <bottom style="double"/>
    </border>
    <border>
      <left style="thin"/>
      <right style="hair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 style="mediumDashDotDot"/>
      <right style="hair"/>
      <top style="double"/>
      <bottom/>
    </border>
    <border>
      <left style="mediumDashDotDot"/>
      <right style="hair"/>
      <top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3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3" xfId="0" applyFill="1" applyBorder="1" applyAlignment="1" applyProtection="1">
      <alignment horizontal="center" textRotation="90"/>
      <protection hidden="1"/>
    </xf>
    <xf numFmtId="0" fontId="0" fillId="33" borderId="14" xfId="0" applyFill="1" applyBorder="1" applyAlignment="1" applyProtection="1">
      <alignment horizontal="center" textRotation="90"/>
      <protection hidden="1"/>
    </xf>
    <xf numFmtId="0" fontId="0" fillId="33" borderId="15" xfId="0" applyFill="1" applyBorder="1" applyAlignment="1" applyProtection="1">
      <alignment horizontal="center" textRotation="90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/>
    </xf>
    <xf numFmtId="0" fontId="45" fillId="33" borderId="19" xfId="0" applyFont="1" applyFill="1" applyBorder="1" applyAlignment="1" applyProtection="1">
      <alignment/>
      <protection hidden="1"/>
    </xf>
    <xf numFmtId="0" fontId="45" fillId="33" borderId="20" xfId="0" applyFont="1" applyFill="1" applyBorder="1" applyAlignment="1" applyProtection="1">
      <alignment/>
      <protection hidden="1"/>
    </xf>
    <xf numFmtId="0" fontId="41" fillId="33" borderId="21" xfId="0" applyFont="1" applyFill="1" applyBorder="1" applyAlignment="1" applyProtection="1">
      <alignment horizontal="center"/>
      <protection hidden="1"/>
    </xf>
    <xf numFmtId="0" fontId="41" fillId="33" borderId="22" xfId="0" applyFont="1" applyFill="1" applyBorder="1" applyAlignment="1" applyProtection="1">
      <alignment horizontal="center"/>
      <protection hidden="1"/>
    </xf>
    <xf numFmtId="0" fontId="41" fillId="33" borderId="23" xfId="0" applyFont="1" applyFill="1" applyBorder="1" applyAlignment="1" applyProtection="1">
      <alignment horizontal="center"/>
      <protection hidden="1"/>
    </xf>
    <xf numFmtId="0" fontId="45" fillId="33" borderId="24" xfId="0" applyFont="1" applyFill="1" applyBorder="1" applyAlignment="1" applyProtection="1">
      <alignment/>
      <protection hidden="1"/>
    </xf>
    <xf numFmtId="0" fontId="45" fillId="33" borderId="21" xfId="0" applyFont="1" applyFill="1" applyBorder="1" applyAlignment="1" applyProtection="1">
      <alignment/>
      <protection hidden="1"/>
    </xf>
    <xf numFmtId="0" fontId="45" fillId="33" borderId="25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33" borderId="27" xfId="0" applyFont="1" applyFill="1" applyBorder="1" applyAlignment="1" applyProtection="1">
      <alignment horizontal="center"/>
      <protection hidden="1"/>
    </xf>
    <xf numFmtId="0" fontId="46" fillId="33" borderId="28" xfId="0" applyFont="1" applyFill="1" applyBorder="1" applyAlignment="1" applyProtection="1">
      <alignment horizontal="center"/>
      <protection hidden="1"/>
    </xf>
    <xf numFmtId="0" fontId="46" fillId="33" borderId="29" xfId="0" applyFont="1" applyFill="1" applyBorder="1" applyAlignment="1" applyProtection="1">
      <alignment horizontal="center"/>
      <protection hidden="1"/>
    </xf>
    <xf numFmtId="0" fontId="47" fillId="33" borderId="30" xfId="0" applyFont="1" applyFill="1" applyBorder="1" applyAlignment="1" applyProtection="1">
      <alignment/>
      <protection hidden="1"/>
    </xf>
    <xf numFmtId="0" fontId="46" fillId="33" borderId="31" xfId="0" applyFont="1" applyFill="1" applyBorder="1" applyAlignment="1" applyProtection="1">
      <alignment/>
      <protection hidden="1"/>
    </xf>
    <xf numFmtId="0" fontId="46" fillId="33" borderId="27" xfId="0" applyFont="1" applyFill="1" applyBorder="1" applyAlignment="1" applyProtection="1">
      <alignment/>
      <protection hidden="1"/>
    </xf>
    <xf numFmtId="0" fontId="46" fillId="33" borderId="32" xfId="0" applyFont="1" applyFill="1" applyBorder="1" applyAlignment="1" applyProtection="1">
      <alignment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0" fillId="35" borderId="33" xfId="0" applyFill="1" applyBorder="1" applyAlignment="1" applyProtection="1">
      <alignment/>
      <protection hidden="1"/>
    </xf>
    <xf numFmtId="0" fontId="34" fillId="35" borderId="34" xfId="0" applyFont="1" applyFill="1" applyBorder="1" applyAlignment="1" applyProtection="1">
      <alignment/>
      <protection hidden="1"/>
    </xf>
    <xf numFmtId="49" fontId="34" fillId="35" borderId="35" xfId="0" applyNumberFormat="1" applyFont="1" applyFill="1" applyBorder="1" applyAlignment="1" applyProtection="1">
      <alignment horizontal="center"/>
      <protection hidden="1" locked="0"/>
    </xf>
    <xf numFmtId="49" fontId="34" fillId="35" borderId="36" xfId="0" applyNumberFormat="1" applyFont="1" applyFill="1" applyBorder="1" applyAlignment="1" applyProtection="1">
      <alignment horizontal="center"/>
      <protection hidden="1" locked="0"/>
    </xf>
    <xf numFmtId="49" fontId="34" fillId="35" borderId="37" xfId="0" applyNumberFormat="1" applyFont="1" applyFill="1" applyBorder="1" applyAlignment="1" applyProtection="1">
      <alignment horizontal="center"/>
      <protection hidden="1" locked="0"/>
    </xf>
    <xf numFmtId="0" fontId="34" fillId="35" borderId="38" xfId="0" applyFont="1" applyFill="1" applyBorder="1" applyAlignment="1" applyProtection="1">
      <alignment/>
      <protection hidden="1"/>
    </xf>
    <xf numFmtId="0" fontId="0" fillId="35" borderId="34" xfId="0" applyFill="1" applyBorder="1" applyAlignment="1" applyProtection="1">
      <alignment/>
      <protection hidden="1"/>
    </xf>
    <xf numFmtId="0" fontId="0" fillId="35" borderId="39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/>
      <protection hidden="1"/>
    </xf>
    <xf numFmtId="0" fontId="46" fillId="33" borderId="41" xfId="0" applyFont="1" applyFill="1" applyBorder="1" applyAlignment="1" applyProtection="1">
      <alignment/>
      <protection hidden="1"/>
    </xf>
    <xf numFmtId="0" fontId="46" fillId="33" borderId="42" xfId="0" applyFont="1" applyFill="1" applyBorder="1" applyAlignment="1" applyProtection="1">
      <alignment horizontal="center"/>
      <protection hidden="1"/>
    </xf>
    <xf numFmtId="0" fontId="46" fillId="33" borderId="43" xfId="0" applyFont="1" applyFill="1" applyBorder="1" applyAlignment="1" applyProtection="1">
      <alignment horizontal="center"/>
      <protection hidden="1"/>
    </xf>
    <xf numFmtId="0" fontId="46" fillId="33" borderId="44" xfId="0" applyFont="1" applyFill="1" applyBorder="1" applyAlignment="1" applyProtection="1">
      <alignment horizontal="center"/>
      <protection hidden="1"/>
    </xf>
    <xf numFmtId="0" fontId="47" fillId="33" borderId="45" xfId="0" applyFont="1" applyFill="1" applyBorder="1" applyAlignment="1" applyProtection="1">
      <alignment/>
      <protection hidden="1"/>
    </xf>
    <xf numFmtId="0" fontId="46" fillId="33" borderId="46" xfId="0" applyFont="1" applyFill="1" applyBorder="1" applyAlignment="1" applyProtection="1">
      <alignment/>
      <protection hidden="1"/>
    </xf>
    <xf numFmtId="0" fontId="46" fillId="33" borderId="42" xfId="0" applyFont="1" applyFill="1" applyBorder="1" applyAlignment="1" applyProtection="1">
      <alignment/>
      <protection hidden="1"/>
    </xf>
    <xf numFmtId="0" fontId="46" fillId="33" borderId="47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4" borderId="4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35" fillId="33" borderId="48" xfId="0" applyFont="1" applyFill="1" applyBorder="1" applyAlignment="1" applyProtection="1">
      <alignment/>
      <protection hidden="1"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49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0" fillId="0" borderId="56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48" fillId="34" borderId="16" xfId="0" applyFont="1" applyFill="1" applyBorder="1" applyAlignment="1" applyProtection="1">
      <alignment/>
      <protection hidden="1"/>
    </xf>
    <xf numFmtId="0" fontId="48" fillId="34" borderId="57" xfId="0" applyFont="1" applyFill="1" applyBorder="1" applyAlignment="1" applyProtection="1">
      <alignment/>
      <protection hidden="1"/>
    </xf>
    <xf numFmtId="0" fontId="49" fillId="33" borderId="26" xfId="0" applyFont="1" applyFill="1" applyBorder="1" applyAlignment="1" applyProtection="1">
      <alignment horizontal="left" vertical="top" wrapText="1"/>
      <protection hidden="1"/>
    </xf>
    <xf numFmtId="0" fontId="49" fillId="33" borderId="0" xfId="0" applyFont="1" applyFill="1" applyBorder="1" applyAlignment="1" applyProtection="1">
      <alignment horizontal="left" vertical="top" wrapText="1"/>
      <protection hidden="1"/>
    </xf>
    <xf numFmtId="0" fontId="49" fillId="33" borderId="16" xfId="0" applyFont="1" applyFill="1" applyBorder="1" applyAlignment="1" applyProtection="1">
      <alignment horizontal="left" vertical="top" wrapText="1"/>
      <protection hidden="1"/>
    </xf>
    <xf numFmtId="0" fontId="50" fillId="33" borderId="17" xfId="0" applyFont="1" applyFill="1" applyBorder="1" applyAlignment="1" applyProtection="1">
      <alignment horizontal="center"/>
      <protection hidden="1"/>
    </xf>
    <xf numFmtId="0" fontId="50" fillId="33" borderId="58" xfId="0" applyFont="1" applyFill="1" applyBorder="1" applyAlignment="1" applyProtection="1">
      <alignment horizontal="center"/>
      <protection hidden="1"/>
    </xf>
    <xf numFmtId="0" fontId="51" fillId="33" borderId="59" xfId="0" applyFont="1" applyFill="1" applyBorder="1" applyAlignment="1" applyProtection="1">
      <alignment horizontal="center" vertical="center"/>
      <protection hidden="1"/>
    </xf>
    <xf numFmtId="0" fontId="51" fillId="33" borderId="55" xfId="0" applyFont="1" applyFill="1" applyBorder="1" applyAlignment="1" applyProtection="1">
      <alignment horizontal="center" vertical="center"/>
      <protection hidden="1"/>
    </xf>
    <xf numFmtId="0" fontId="43" fillId="33" borderId="11" xfId="0" applyFont="1" applyFill="1" applyBorder="1" applyAlignment="1" applyProtection="1">
      <alignment horizontal="center" textRotation="90"/>
      <protection hidden="1"/>
    </xf>
    <xf numFmtId="0" fontId="43" fillId="33" borderId="14" xfId="0" applyFont="1" applyFill="1" applyBorder="1" applyAlignment="1" applyProtection="1">
      <alignment horizontal="center" textRotation="90"/>
      <protection hidden="1"/>
    </xf>
    <xf numFmtId="0" fontId="43" fillId="33" borderId="60" xfId="0" applyFont="1" applyFill="1" applyBorder="1" applyAlignment="1" applyProtection="1">
      <alignment horizontal="center" textRotation="90"/>
      <protection hidden="1"/>
    </xf>
    <xf numFmtId="0" fontId="43" fillId="33" borderId="61" xfId="0" applyFont="1" applyFill="1" applyBorder="1" applyAlignment="1" applyProtection="1">
      <alignment horizontal="center" textRotation="90"/>
      <protection hidden="1"/>
    </xf>
    <xf numFmtId="0" fontId="43" fillId="33" borderId="62" xfId="0" applyFont="1" applyFill="1" applyBorder="1" applyAlignment="1" applyProtection="1">
      <alignment horizontal="center" textRotation="90"/>
      <protection hidden="1"/>
    </xf>
    <xf numFmtId="0" fontId="43" fillId="33" borderId="63" xfId="0" applyFont="1" applyFill="1" applyBorder="1" applyAlignment="1" applyProtection="1">
      <alignment horizontal="center" textRotation="90"/>
      <protection hidden="1"/>
    </xf>
    <xf numFmtId="0" fontId="52" fillId="33" borderId="26" xfId="0" applyFont="1" applyFill="1" applyBorder="1" applyAlignment="1" applyProtection="1">
      <alignment horizontal="left"/>
      <protection hidden="1"/>
    </xf>
    <xf numFmtId="0" fontId="52" fillId="33" borderId="0" xfId="0" applyFont="1" applyFill="1" applyBorder="1" applyAlignment="1" applyProtection="1">
      <alignment horizontal="left"/>
      <protection hidden="1"/>
    </xf>
    <xf numFmtId="0" fontId="52" fillId="33" borderId="16" xfId="0" applyFont="1" applyFill="1" applyBorder="1" applyAlignment="1" applyProtection="1">
      <alignment horizontal="left"/>
      <protection hidden="1"/>
    </xf>
    <xf numFmtId="0" fontId="52" fillId="33" borderId="40" xfId="0" applyFont="1" applyFill="1" applyBorder="1" applyAlignment="1" applyProtection="1">
      <alignment horizontal="left"/>
      <protection hidden="1"/>
    </xf>
    <xf numFmtId="0" fontId="52" fillId="33" borderId="41" xfId="0" applyFont="1" applyFill="1" applyBorder="1" applyAlignment="1" applyProtection="1">
      <alignment horizontal="left"/>
      <protection hidden="1"/>
    </xf>
    <xf numFmtId="0" fontId="52" fillId="33" borderId="57" xfId="0" applyFont="1" applyFill="1" applyBorder="1" applyAlignment="1" applyProtection="1">
      <alignment horizontal="left"/>
      <protection hidden="1"/>
    </xf>
    <xf numFmtId="0" fontId="34" fillId="33" borderId="64" xfId="0" applyFont="1" applyFill="1" applyBorder="1" applyAlignment="1" applyProtection="1">
      <alignment horizontal="center" textRotation="90"/>
      <protection hidden="1"/>
    </xf>
    <xf numFmtId="0" fontId="34" fillId="33" borderId="50" xfId="0" applyFont="1" applyFill="1" applyBorder="1" applyAlignment="1" applyProtection="1">
      <alignment horizontal="center" textRotation="90"/>
      <protection hidden="1"/>
    </xf>
    <xf numFmtId="0" fontId="53" fillId="33" borderId="17" xfId="0" applyFont="1" applyFill="1" applyBorder="1" applyAlignment="1" applyProtection="1">
      <alignment horizontal="center" vertical="center"/>
      <protection hidden="1"/>
    </xf>
    <xf numFmtId="0" fontId="53" fillId="33" borderId="58" xfId="0" applyFont="1" applyFill="1" applyBorder="1" applyAlignment="1" applyProtection="1">
      <alignment horizontal="center" vertical="center"/>
      <protection hidden="1"/>
    </xf>
    <xf numFmtId="0" fontId="53" fillId="33" borderId="18" xfId="0" applyFont="1" applyFill="1" applyBorder="1" applyAlignment="1" applyProtection="1">
      <alignment horizontal="center" vertical="center"/>
      <protection hidden="1"/>
    </xf>
    <xf numFmtId="0" fontId="53" fillId="33" borderId="26" xfId="0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Border="1" applyAlignment="1" applyProtection="1">
      <alignment horizontal="center" vertical="center"/>
      <protection hidden="1"/>
    </xf>
    <xf numFmtId="0" fontId="53" fillId="33" borderId="16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.00390625" style="0" bestFit="1" customWidth="1"/>
    <col min="2" max="2" width="15.140625" style="0" bestFit="1" customWidth="1"/>
    <col min="3" max="3" width="17.28125" style="0" bestFit="1" customWidth="1"/>
    <col min="4" max="6" width="2.7109375" style="0" customWidth="1"/>
    <col min="7" max="7" width="30.8515625" style="0" bestFit="1" customWidth="1"/>
  </cols>
  <sheetData>
    <row r="1" spans="2:7" ht="15">
      <c r="B1" t="s">
        <v>7</v>
      </c>
      <c r="C1" t="s">
        <v>8</v>
      </c>
      <c r="G1" t="s">
        <v>9</v>
      </c>
    </row>
    <row r="2" spans="1:7" ht="15">
      <c r="A2" s="65"/>
      <c r="B2" s="66" t="s">
        <v>72</v>
      </c>
      <c r="C2" s="58"/>
      <c r="G2" s="55" t="s">
        <v>54</v>
      </c>
    </row>
    <row r="3" spans="1:7" ht="15">
      <c r="A3" s="59">
        <v>1</v>
      </c>
      <c r="B3" s="60" t="s">
        <v>0</v>
      </c>
      <c r="C3" s="61" t="s">
        <v>70</v>
      </c>
      <c r="G3" s="56" t="s">
        <v>55</v>
      </c>
    </row>
    <row r="4" spans="1:7" ht="15">
      <c r="A4" s="59">
        <v>2</v>
      </c>
      <c r="B4" s="60" t="s">
        <v>1</v>
      </c>
      <c r="C4" s="61" t="s">
        <v>87</v>
      </c>
      <c r="G4" s="56" t="s">
        <v>56</v>
      </c>
    </row>
    <row r="5" spans="1:7" ht="15">
      <c r="A5" s="59">
        <v>3</v>
      </c>
      <c r="B5" s="60" t="s">
        <v>2</v>
      </c>
      <c r="C5" s="61" t="s">
        <v>90</v>
      </c>
      <c r="G5" s="56" t="s">
        <v>57</v>
      </c>
    </row>
    <row r="6" spans="1:7" ht="15">
      <c r="A6" s="62">
        <v>4</v>
      </c>
      <c r="B6" s="63" t="s">
        <v>94</v>
      </c>
      <c r="C6" s="64" t="s">
        <v>95</v>
      </c>
      <c r="G6" s="56" t="s">
        <v>58</v>
      </c>
    </row>
    <row r="7" spans="3:7" ht="15">
      <c r="C7" s="1"/>
      <c r="G7" s="56" t="s">
        <v>59</v>
      </c>
    </row>
    <row r="8" spans="1:7" ht="15">
      <c r="A8" s="65"/>
      <c r="B8" s="66" t="s">
        <v>73</v>
      </c>
      <c r="C8" s="58"/>
      <c r="G8" s="56" t="s">
        <v>60</v>
      </c>
    </row>
    <row r="9" spans="1:7" ht="15">
      <c r="A9" s="59">
        <v>1</v>
      </c>
      <c r="B9" s="60" t="s">
        <v>3</v>
      </c>
      <c r="C9" s="61" t="s">
        <v>89</v>
      </c>
      <c r="G9" s="56" t="s">
        <v>61</v>
      </c>
    </row>
    <row r="10" spans="1:7" ht="15">
      <c r="A10" s="59">
        <v>2</v>
      </c>
      <c r="B10" s="60" t="s">
        <v>4</v>
      </c>
      <c r="C10" s="61" t="s">
        <v>82</v>
      </c>
      <c r="G10" s="56" t="s">
        <v>62</v>
      </c>
    </row>
    <row r="11" spans="1:7" ht="15">
      <c r="A11" s="59">
        <v>3</v>
      </c>
      <c r="B11" s="60" t="s">
        <v>5</v>
      </c>
      <c r="C11" s="61" t="s">
        <v>96</v>
      </c>
      <c r="G11" s="56" t="s">
        <v>63</v>
      </c>
    </row>
    <row r="12" spans="1:7" ht="15">
      <c r="A12" s="62">
        <v>4</v>
      </c>
      <c r="B12" s="63" t="s">
        <v>93</v>
      </c>
      <c r="C12" s="64" t="s">
        <v>71</v>
      </c>
      <c r="G12" s="56" t="s">
        <v>64</v>
      </c>
    </row>
    <row r="13" spans="3:7" ht="15">
      <c r="C13" s="1"/>
      <c r="G13" s="56" t="s">
        <v>65</v>
      </c>
    </row>
    <row r="14" spans="1:7" ht="15">
      <c r="A14" s="65"/>
      <c r="B14" s="66" t="s">
        <v>74</v>
      </c>
      <c r="C14" s="58"/>
      <c r="G14" s="56" t="s">
        <v>66</v>
      </c>
    </row>
    <row r="15" spans="1:7" ht="15">
      <c r="A15" s="59">
        <v>1</v>
      </c>
      <c r="B15" s="60" t="s">
        <v>97</v>
      </c>
      <c r="C15" s="61" t="s">
        <v>98</v>
      </c>
      <c r="G15" s="56" t="s">
        <v>67</v>
      </c>
    </row>
    <row r="16" spans="1:7" ht="15">
      <c r="A16" s="59">
        <v>2</v>
      </c>
      <c r="B16" s="60" t="s">
        <v>6</v>
      </c>
      <c r="C16" s="61" t="s">
        <v>84</v>
      </c>
      <c r="G16" s="56" t="s">
        <v>68</v>
      </c>
    </row>
    <row r="17" spans="1:7" ht="15">
      <c r="A17" s="59">
        <v>3</v>
      </c>
      <c r="B17" s="60" t="s">
        <v>88</v>
      </c>
      <c r="C17" s="61" t="s">
        <v>83</v>
      </c>
      <c r="G17" s="57" t="s">
        <v>69</v>
      </c>
    </row>
    <row r="18" spans="1:3" ht="15">
      <c r="A18" s="62">
        <v>4</v>
      </c>
      <c r="B18" s="63" t="s">
        <v>91</v>
      </c>
      <c r="C18" s="64" t="s">
        <v>76</v>
      </c>
    </row>
    <row r="20" spans="1:3" ht="15">
      <c r="A20" s="65"/>
      <c r="B20" s="66" t="s">
        <v>75</v>
      </c>
      <c r="C20" s="58"/>
    </row>
    <row r="21" spans="1:3" ht="15">
      <c r="A21" s="59">
        <v>1</v>
      </c>
      <c r="B21" s="60" t="s">
        <v>85</v>
      </c>
      <c r="C21" s="61" t="s">
        <v>86</v>
      </c>
    </row>
    <row r="22" spans="1:3" ht="15">
      <c r="A22" s="59">
        <v>2</v>
      </c>
      <c r="B22" s="60" t="s">
        <v>92</v>
      </c>
      <c r="C22" s="61" t="s">
        <v>77</v>
      </c>
    </row>
    <row r="23" spans="1:3" ht="15">
      <c r="A23" s="59">
        <v>3</v>
      </c>
      <c r="B23" s="60" t="s">
        <v>79</v>
      </c>
      <c r="C23" s="61" t="s">
        <v>78</v>
      </c>
    </row>
    <row r="24" spans="1:3" ht="15">
      <c r="A24" s="62">
        <v>4</v>
      </c>
      <c r="B24" s="63" t="s">
        <v>81</v>
      </c>
      <c r="C24" s="64" t="s">
        <v>80</v>
      </c>
    </row>
  </sheetData>
  <sheetProtection password="C54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B15" sqref="B15:W16"/>
    </sheetView>
  </sheetViews>
  <sheetFormatPr defaultColWidth="9.140625" defaultRowHeight="15"/>
  <cols>
    <col min="1" max="1" width="1.57421875" style="7" customWidth="1"/>
    <col min="2" max="2" width="17.421875" style="7" customWidth="1"/>
    <col min="3" max="5" width="2.8515625" style="52" customWidth="1"/>
    <col min="6" max="9" width="2.57421875" style="52" customWidth="1"/>
    <col min="10" max="10" width="2.7109375" style="52" customWidth="1"/>
    <col min="11" max="11" width="3.140625" style="52" customWidth="1"/>
    <col min="12" max="18" width="2.57421875" style="52" customWidth="1"/>
    <col min="19" max="19" width="4.7109375" style="7" customWidth="1"/>
    <col min="20" max="23" width="2.57421875" style="7" customWidth="1"/>
    <col min="24" max="24" width="0.71875" style="7" customWidth="1"/>
    <col min="25" max="25" width="2.57421875" style="7" customWidth="1"/>
    <col min="26" max="26" width="93.8515625" style="53" customWidth="1"/>
    <col min="27" max="27" width="3.8515625" style="7" customWidth="1"/>
    <col min="28" max="33" width="2.00390625" style="7" hidden="1" customWidth="1"/>
    <col min="34" max="16384" width="9.140625" style="7" customWidth="1"/>
  </cols>
  <sheetData>
    <row r="1" spans="1:36" ht="15" customHeight="1" thickBot="1" thickTop="1">
      <c r="A1" s="72" t="str">
        <f>Лист1!B1</f>
        <v>Тур №1</v>
      </c>
      <c r="B1" s="73"/>
      <c r="C1" s="76" t="str">
        <f>Лист1!$G2</f>
        <v>Челси - Фулхэм </v>
      </c>
      <c r="D1" s="76" t="str">
        <f>Лист1!$G3</f>
        <v>Ливерпуль - Блэкберн </v>
      </c>
      <c r="E1" s="76" t="str">
        <f>Лист1!$G4</f>
        <v>Болтон - Ньюкасл </v>
      </c>
      <c r="F1" s="76" t="str">
        <f>Лист1!$G5</f>
        <v>Сандерлэнд - Эвертон </v>
      </c>
      <c r="G1" s="76" t="str">
        <f>Лист1!$G6</f>
        <v>Вест Бромвич - Манчестер Сити </v>
      </c>
      <c r="H1" s="76" t="str">
        <f>Лист1!$G7</f>
        <v>Сток Сити - Астон Вилла </v>
      </c>
      <c r="I1" s="76" t="str">
        <f>Лист1!$G8</f>
        <v>Суонси - КПР </v>
      </c>
      <c r="J1" s="78" t="str">
        <f>Лист1!$G9</f>
        <v>Норвич - Тоттенхэм </v>
      </c>
      <c r="K1" s="80" t="str">
        <f>Лист1!$G10</f>
        <v>Ливерпуль - Ньюкасл </v>
      </c>
      <c r="L1" s="76" t="str">
        <f>Лист1!$G11</f>
        <v>Суонси - Тоттенхэм </v>
      </c>
      <c r="M1" s="76" t="str">
        <f>Лист1!$G12</f>
        <v>Норвич - Фулхэм </v>
      </c>
      <c r="N1" s="76" t="str">
        <f>Лист1!$G13</f>
        <v>Болтон - Вулверхэмптон </v>
      </c>
      <c r="O1" s="76" t="str">
        <f>Лист1!$G14</f>
        <v>Вест Бромвич - Эвертон </v>
      </c>
      <c r="P1" s="76" t="str">
        <f>Лист1!$G15</f>
        <v>Сандерлэнд - Манчестер Сити </v>
      </c>
      <c r="Q1" s="76" t="str">
        <f>Лист1!$G16</f>
        <v>Блэкберн - Сток Сити </v>
      </c>
      <c r="R1" s="78" t="str">
        <f>Лист1!$G17</f>
        <v>Фулхэм - Арсенал</v>
      </c>
      <c r="S1" s="88" t="s">
        <v>11</v>
      </c>
      <c r="T1" s="2"/>
      <c r="U1" s="3"/>
      <c r="V1" s="3"/>
      <c r="W1" s="4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14.75" customHeight="1" thickTop="1">
      <c r="A2" s="74" t="str">
        <f>Лист1!C1</f>
        <v>26.12.11 - 02.01.12</v>
      </c>
      <c r="B2" s="75"/>
      <c r="C2" s="77"/>
      <c r="D2" s="77"/>
      <c r="E2" s="77"/>
      <c r="F2" s="77"/>
      <c r="G2" s="77"/>
      <c r="H2" s="77"/>
      <c r="I2" s="77"/>
      <c r="J2" s="79"/>
      <c r="K2" s="81"/>
      <c r="L2" s="77"/>
      <c r="M2" s="77"/>
      <c r="N2" s="77"/>
      <c r="O2" s="77"/>
      <c r="P2" s="77"/>
      <c r="Q2" s="77"/>
      <c r="R2" s="79"/>
      <c r="S2" s="89"/>
      <c r="T2" s="8" t="s">
        <v>45</v>
      </c>
      <c r="U2" s="9" t="s">
        <v>46</v>
      </c>
      <c r="V2" s="9" t="s">
        <v>48</v>
      </c>
      <c r="W2" s="10" t="s">
        <v>47</v>
      </c>
      <c r="X2" s="11"/>
      <c r="Y2" s="12"/>
      <c r="Z2" s="13" t="str">
        <f>CONCATENATE("Ход матча ",B3," - ",B9)</f>
        <v>Ход матча "Салют" - "Ракета"</v>
      </c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14"/>
      <c r="B3" s="15" t="str">
        <f>Лист1!B2</f>
        <v>"Салют"</v>
      </c>
      <c r="C3" s="16">
        <f>C25</f>
        <v>0</v>
      </c>
      <c r="D3" s="16">
        <f aca="true" t="shared" si="0" ref="D3:R3">D25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8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9">
        <f>SUM(S4:S7)</f>
        <v>0</v>
      </c>
      <c r="T3" s="54">
        <f>SUM(T4:T7)</f>
        <v>0</v>
      </c>
      <c r="U3" s="20"/>
      <c r="V3" s="20"/>
      <c r="W3" s="21"/>
      <c r="X3" s="11"/>
      <c r="Y3" s="22"/>
      <c r="Z3" s="67" t="str">
        <f>W36</f>
        <v>Свисток арбитра. Матч начался!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23"/>
      <c r="B4" s="24" t="str">
        <f>Лист1!B3</f>
        <v>Сухарев С.</v>
      </c>
      <c r="C4" s="25" t="str">
        <f>LEFT(Лист1!C3,1)</f>
        <v>1</v>
      </c>
      <c r="D4" s="25" t="str">
        <f>RIGHT(LEFT(Лист1!$C3,2),1)</f>
        <v>1</v>
      </c>
      <c r="E4" s="25" t="str">
        <f>RIGHT(LEFT(Лист1!$C3,3),1)</f>
        <v>1</v>
      </c>
      <c r="F4" s="25" t="str">
        <f>RIGHT(LEFT(Лист1!$C3,4),1)</f>
        <v>1</v>
      </c>
      <c r="G4" s="25" t="str">
        <f>RIGHT(LEFT(Лист1!$C3,5),1)</f>
        <v>2</v>
      </c>
      <c r="H4" s="25" t="str">
        <f>RIGHT(LEFT(Лист1!$C3,6),1)</f>
        <v>0</v>
      </c>
      <c r="I4" s="25" t="str">
        <f>RIGHT(LEFT(Лист1!$C3,7),1)</f>
        <v>0</v>
      </c>
      <c r="J4" s="26" t="str">
        <f>RIGHT(LEFT(Лист1!$C3,8),1)</f>
        <v>2</v>
      </c>
      <c r="K4" s="27" t="str">
        <f>RIGHT(LEFT(Лист1!$C3,9),1)</f>
        <v>1</v>
      </c>
      <c r="L4" s="25" t="str">
        <f>RIGHT(LEFT(Лист1!$C3,10),1)</f>
        <v>2</v>
      </c>
      <c r="M4" s="25" t="str">
        <f>RIGHT(LEFT(Лист1!$C3,11),1)</f>
        <v>2</v>
      </c>
      <c r="N4" s="25" t="str">
        <f>RIGHT(LEFT(Лист1!$C3,12),1)</f>
        <v>1</v>
      </c>
      <c r="O4" s="25" t="str">
        <f>RIGHT(LEFT(Лист1!$C3,13),1)</f>
        <v>0</v>
      </c>
      <c r="P4" s="25" t="str">
        <f>RIGHT(LEFT(Лист1!$C3,14),1)</f>
        <v>2</v>
      </c>
      <c r="Q4" s="25" t="str">
        <f>RIGHT(LEFT(Лист1!$C3,15),1)</f>
        <v>1</v>
      </c>
      <c r="R4" s="26" t="str">
        <f>RIGHT(LEFT(Лист1!$C3,16),1)</f>
        <v>2</v>
      </c>
      <c r="S4" s="28">
        <f>SUM(C26:R26)</f>
        <v>0</v>
      </c>
      <c r="T4" s="29">
        <f>COUNTIF($C$49:$R$50,B4)</f>
        <v>0</v>
      </c>
      <c r="U4" s="30">
        <f>COUNTIF($C$51:$R$52,B4)</f>
        <v>0</v>
      </c>
      <c r="V4" s="30">
        <f>COUNTIF($C$53:$R$53,B4)</f>
        <v>0</v>
      </c>
      <c r="W4" s="31">
        <f>COUNTIF(C36:R36,3)</f>
        <v>0</v>
      </c>
      <c r="X4" s="11"/>
      <c r="Y4" s="32">
        <v>1</v>
      </c>
      <c r="Z4" s="67" t="str">
        <f>IF(C$8="",CONCATENATE(C1," (",AB4,"-",AC4,"-",AD4,") - (",AE4,"-",AF4,"-",AG4,")"),D$48)</f>
        <v>Челси - Фулхэм  (4-0-0) - (4-0-0)</v>
      </c>
      <c r="AA4" s="5"/>
      <c r="AB4" s="5">
        <f>COUNTIF($C$4:$C$7,1)</f>
        <v>4</v>
      </c>
      <c r="AC4" s="5">
        <f>COUNTIF($C$4:$C$7,0)</f>
        <v>0</v>
      </c>
      <c r="AD4" s="5">
        <f>COUNTIF($C$4:$C$7,2)</f>
        <v>0</v>
      </c>
      <c r="AE4" s="5">
        <f>COUNTIF($C$10:$C$13,1)</f>
        <v>4</v>
      </c>
      <c r="AF4" s="5">
        <f>COUNTIF($C$10:$C$13,0)</f>
        <v>0</v>
      </c>
      <c r="AG4" s="5">
        <f>COUNTIF($C$10:$C$13,2)</f>
        <v>0</v>
      </c>
      <c r="AH4" s="5"/>
      <c r="AI4" s="5"/>
      <c r="AJ4" s="5"/>
    </row>
    <row r="5" spans="1:36" ht="15">
      <c r="A5" s="23"/>
      <c r="B5" s="24" t="str">
        <f>Лист1!B4</f>
        <v>Шалаев А.</v>
      </c>
      <c r="C5" s="25" t="str">
        <f>LEFT(Лист1!C4,1)</f>
        <v>1</v>
      </c>
      <c r="D5" s="25" t="str">
        <f>RIGHT(LEFT(Лист1!$C4,2),1)</f>
        <v>1</v>
      </c>
      <c r="E5" s="25" t="str">
        <f>RIGHT(LEFT(Лист1!$C4,3),1)</f>
        <v>2</v>
      </c>
      <c r="F5" s="25" t="str">
        <f>RIGHT(LEFT(Лист1!$C4,4),1)</f>
        <v>0</v>
      </c>
      <c r="G5" s="25" t="str">
        <f>RIGHT(LEFT(Лист1!$C4,5),1)</f>
        <v>2</v>
      </c>
      <c r="H5" s="25" t="str">
        <f>RIGHT(LEFT(Лист1!$C4,6),1)</f>
        <v>1</v>
      </c>
      <c r="I5" s="25" t="str">
        <f>RIGHT(LEFT(Лист1!$C4,7),1)</f>
        <v>1</v>
      </c>
      <c r="J5" s="26" t="str">
        <f>RIGHT(LEFT(Лист1!$C4,8),1)</f>
        <v>2</v>
      </c>
      <c r="K5" s="27" t="str">
        <f>RIGHT(LEFT(Лист1!$C4,9),1)</f>
        <v>1</v>
      </c>
      <c r="L5" s="25" t="str">
        <f>RIGHT(LEFT(Лист1!$C4,10),1)</f>
        <v>2</v>
      </c>
      <c r="M5" s="25" t="str">
        <f>RIGHT(LEFT(Лист1!$C4,11),1)</f>
        <v>1</v>
      </c>
      <c r="N5" s="25" t="str">
        <f>RIGHT(LEFT(Лист1!$C4,12),1)</f>
        <v>1</v>
      </c>
      <c r="O5" s="25" t="str">
        <f>RIGHT(LEFT(Лист1!$C4,13),1)</f>
        <v>0</v>
      </c>
      <c r="P5" s="25" t="str">
        <f>RIGHT(LEFT(Лист1!$C4,14),1)</f>
        <v>2</v>
      </c>
      <c r="Q5" s="25" t="str">
        <f>RIGHT(LEFT(Лист1!$C4,15),1)</f>
        <v>1</v>
      </c>
      <c r="R5" s="26" t="str">
        <f>RIGHT(LEFT(Лист1!$C4,16),1)</f>
        <v>2</v>
      </c>
      <c r="S5" s="28">
        <f>SUM(C27:R27)</f>
        <v>0</v>
      </c>
      <c r="T5" s="29">
        <f>COUNTIF($C$49:$R$50,B5)</f>
        <v>0</v>
      </c>
      <c r="U5" s="30">
        <f>COUNTIF($C$51:$R$52,B5)</f>
        <v>0</v>
      </c>
      <c r="V5" s="30">
        <f>COUNTIF($C$53:$R$53,B5)</f>
        <v>0</v>
      </c>
      <c r="W5" s="31"/>
      <c r="X5" s="11"/>
      <c r="Y5" s="32">
        <v>2</v>
      </c>
      <c r="Z5" s="67" t="str">
        <f>IF(D$8="",CONCATENATE(D1," (",AB5,"-",AC5,"-",AD5,") - (",AE5,"-",AF5,"-",AG5,")"),E$48)</f>
        <v>Ливерпуль - Блэкберн  (4-0-0) - (4-0-0)</v>
      </c>
      <c r="AA5" s="5"/>
      <c r="AB5" s="5">
        <f>COUNTIF($D$4:$D$7,1)</f>
        <v>4</v>
      </c>
      <c r="AC5" s="5">
        <f>COUNTIF($D$4:$D$7,0)</f>
        <v>0</v>
      </c>
      <c r="AD5" s="5">
        <f>COUNTIF($D$4:$D$7,2)</f>
        <v>0</v>
      </c>
      <c r="AE5" s="5">
        <f>COUNTIF($D$10:$D$13,1)</f>
        <v>4</v>
      </c>
      <c r="AF5" s="5">
        <f>COUNTIF($D$10:$D$13,0)</f>
        <v>0</v>
      </c>
      <c r="AG5" s="5">
        <f>COUNTIF($D$10:$D$13,2)</f>
        <v>0</v>
      </c>
      <c r="AH5" s="5"/>
      <c r="AI5" s="5"/>
      <c r="AJ5" s="5"/>
    </row>
    <row r="6" spans="1:36" ht="15">
      <c r="A6" s="23"/>
      <c r="B6" s="24" t="str">
        <f>Лист1!B5</f>
        <v>Шкирин В.</v>
      </c>
      <c r="C6" s="25" t="str">
        <f>LEFT(Лист1!C5,1)</f>
        <v>1</v>
      </c>
      <c r="D6" s="25" t="str">
        <f>RIGHT(LEFT(Лист1!$C5,2),1)</f>
        <v>1</v>
      </c>
      <c r="E6" s="25" t="str">
        <f>RIGHT(LEFT(Лист1!$C5,3),1)</f>
        <v>1</v>
      </c>
      <c r="F6" s="25" t="str">
        <f>RIGHT(LEFT(Лист1!$C5,4),1)</f>
        <v>1</v>
      </c>
      <c r="G6" s="25" t="str">
        <f>RIGHT(LEFT(Лист1!$C5,5),1)</f>
        <v>2</v>
      </c>
      <c r="H6" s="25" t="str">
        <f>RIGHT(LEFT(Лист1!$C5,6),1)</f>
        <v>1</v>
      </c>
      <c r="I6" s="25" t="str">
        <f>RIGHT(LEFT(Лист1!$C5,7),1)</f>
        <v>1</v>
      </c>
      <c r="J6" s="26" t="str">
        <f>RIGHT(LEFT(Лист1!$C5,8),1)</f>
        <v>2</v>
      </c>
      <c r="K6" s="27" t="str">
        <f>RIGHT(LEFT(Лист1!$C5,9),1)</f>
        <v>1</v>
      </c>
      <c r="L6" s="25" t="str">
        <f>RIGHT(LEFT(Лист1!$C5,10),1)</f>
        <v>2</v>
      </c>
      <c r="M6" s="25" t="str">
        <f>RIGHT(LEFT(Лист1!$C5,11),1)</f>
        <v>1</v>
      </c>
      <c r="N6" s="25" t="str">
        <f>RIGHT(LEFT(Лист1!$C5,12),1)</f>
        <v>1</v>
      </c>
      <c r="O6" s="25" t="str">
        <f>RIGHT(LEFT(Лист1!$C5,13),1)</f>
        <v>1</v>
      </c>
      <c r="P6" s="25" t="str">
        <f>RIGHT(LEFT(Лист1!$C5,14),1)</f>
        <v>2</v>
      </c>
      <c r="Q6" s="25" t="str">
        <f>RIGHT(LEFT(Лист1!$C5,15),1)</f>
        <v>2</v>
      </c>
      <c r="R6" s="26" t="str">
        <f>RIGHT(LEFT(Лист1!$C5,16),1)</f>
        <v>2</v>
      </c>
      <c r="S6" s="28">
        <f>SUM(C28:R28)</f>
        <v>0</v>
      </c>
      <c r="T6" s="29">
        <f>COUNTIF($C$49:$R$50,B6)</f>
        <v>0</v>
      </c>
      <c r="U6" s="30">
        <f>COUNTIF($C$51:$R$52,B6)</f>
        <v>0</v>
      </c>
      <c r="V6" s="30">
        <f>COUNTIF($C$53:$R$53,B6)</f>
        <v>0</v>
      </c>
      <c r="W6" s="31"/>
      <c r="X6" s="11"/>
      <c r="Y6" s="32">
        <v>3</v>
      </c>
      <c r="Z6" s="67" t="str">
        <f>IF(E$8="",CONCATENATE(E1," (",AB6,"-",AC6,"-",AD6,") - (",AE6,"-",AF6,"-",AG6,")"),F$48)</f>
        <v>Болтон - Ньюкасл  (3-0-1) - (2-0-2)</v>
      </c>
      <c r="AA6" s="5"/>
      <c r="AB6" s="5">
        <f>COUNTIF($E$4:$E$7,1)</f>
        <v>3</v>
      </c>
      <c r="AC6" s="5">
        <f>COUNTIF($E$4:$E$7,0)</f>
        <v>0</v>
      </c>
      <c r="AD6" s="5">
        <f>COUNTIF($E$4:$E$7,2)</f>
        <v>1</v>
      </c>
      <c r="AE6" s="5">
        <f>COUNTIF($E$10:$E$13,1)</f>
        <v>2</v>
      </c>
      <c r="AF6" s="5">
        <f>COUNTIF($E$10:$E$13,0)</f>
        <v>0</v>
      </c>
      <c r="AG6" s="5">
        <f>COUNTIF($E$10:$E$13,2)</f>
        <v>2</v>
      </c>
      <c r="AH6" s="5"/>
      <c r="AI6" s="5"/>
      <c r="AJ6" s="5"/>
    </row>
    <row r="7" spans="1:36" ht="15">
      <c r="A7" s="23"/>
      <c r="B7" s="24" t="str">
        <f>Лист1!B6</f>
        <v>Чистяков А.</v>
      </c>
      <c r="C7" s="25" t="str">
        <f>LEFT(Лист1!C6,1)</f>
        <v>1</v>
      </c>
      <c r="D7" s="25" t="str">
        <f>RIGHT(LEFT(Лист1!$C6,2),1)</f>
        <v>1</v>
      </c>
      <c r="E7" s="25" t="str">
        <f>RIGHT(LEFT(Лист1!$C6,3),1)</f>
        <v>1</v>
      </c>
      <c r="F7" s="25" t="str">
        <f>RIGHT(LEFT(Лист1!$C6,4),1)</f>
        <v>2</v>
      </c>
      <c r="G7" s="25" t="str">
        <f>RIGHT(LEFT(Лист1!$C6,5),1)</f>
        <v>2</v>
      </c>
      <c r="H7" s="25" t="str">
        <f>RIGHT(LEFT(Лист1!$C6,6),1)</f>
        <v>1</v>
      </c>
      <c r="I7" s="25" t="str">
        <f>RIGHT(LEFT(Лист1!$C6,7),1)</f>
        <v>0</v>
      </c>
      <c r="J7" s="26" t="str">
        <f>RIGHT(LEFT(Лист1!$C6,8),1)</f>
        <v>2</v>
      </c>
      <c r="K7" s="27" t="str">
        <f>RIGHT(LEFT(Лист1!$C6,9),1)</f>
        <v>1</v>
      </c>
      <c r="L7" s="25" t="str">
        <f>RIGHT(LEFT(Лист1!$C6,10),1)</f>
        <v>2</v>
      </c>
      <c r="M7" s="25" t="str">
        <f>RIGHT(LEFT(Лист1!$C6,11),1)</f>
        <v>1</v>
      </c>
      <c r="N7" s="25" t="str">
        <f>RIGHT(LEFT(Лист1!$C6,12),1)</f>
        <v>1</v>
      </c>
      <c r="O7" s="25" t="str">
        <f>RIGHT(LEFT(Лист1!$C6,13),1)</f>
        <v>0</v>
      </c>
      <c r="P7" s="25" t="str">
        <f>RIGHT(LEFT(Лист1!$C6,14),1)</f>
        <v>2</v>
      </c>
      <c r="Q7" s="25" t="str">
        <f>RIGHT(LEFT(Лист1!$C6,15),1)</f>
        <v>2</v>
      </c>
      <c r="R7" s="26" t="str">
        <f>RIGHT(LEFT(Лист1!$C6,16),1)</f>
        <v>2</v>
      </c>
      <c r="S7" s="28">
        <f>SUM(C29:R29)</f>
        <v>0</v>
      </c>
      <c r="T7" s="29">
        <f>COUNTIF($C$49:$R$50,B7)</f>
        <v>0</v>
      </c>
      <c r="U7" s="30">
        <f>COUNTIF($C$51:$R$52,B7)</f>
        <v>0</v>
      </c>
      <c r="V7" s="30">
        <f>COUNTIF($C$53:$R$53,B7)</f>
        <v>0</v>
      </c>
      <c r="W7" s="31"/>
      <c r="X7" s="11"/>
      <c r="Y7" s="32">
        <v>4</v>
      </c>
      <c r="Z7" s="67" t="str">
        <f>IF(F$8="",CONCATENATE(F1," (",AB7,"-",AC7,"-",AD7,") - (",AE7,"-",AF7,"-",AG7,")"),G$48)</f>
        <v>Сандерлэнд - Эвертон  (2-1-1) - (1-0-3)</v>
      </c>
      <c r="AA7" s="5"/>
      <c r="AB7" s="5">
        <f>COUNTIF($F$4:$F$7,1)</f>
        <v>2</v>
      </c>
      <c r="AC7" s="5">
        <f>COUNTIF($F$4:$F$7,0)</f>
        <v>1</v>
      </c>
      <c r="AD7" s="5">
        <f>COUNTIF($F$4:$F$7,2)</f>
        <v>1</v>
      </c>
      <c r="AE7" s="5">
        <f>COUNTIF($F$10:$F$13,1)</f>
        <v>1</v>
      </c>
      <c r="AF7" s="5">
        <f>COUNTIF($F$10:$F$13,0)</f>
        <v>0</v>
      </c>
      <c r="AG7" s="5">
        <f>COUNTIF($F$10:$F$13,2)</f>
        <v>3</v>
      </c>
      <c r="AH7" s="5"/>
      <c r="AI7" s="5"/>
      <c r="AJ7" s="5"/>
    </row>
    <row r="8" spans="1:36" ht="15">
      <c r="A8" s="33"/>
      <c r="B8" s="34" t="s">
        <v>10</v>
      </c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5"/>
      <c r="O8" s="35"/>
      <c r="P8" s="35"/>
      <c r="Q8" s="35"/>
      <c r="R8" s="36"/>
      <c r="S8" s="38"/>
      <c r="T8" s="39"/>
      <c r="U8" s="39"/>
      <c r="V8" s="39"/>
      <c r="W8" s="40"/>
      <c r="X8" s="11"/>
      <c r="Y8" s="32">
        <v>5</v>
      </c>
      <c r="Z8" s="67" t="str">
        <f>IF(G$8="",CONCATENATE(G1," (",AB8,"-",AC8,"-",AD8,") - (",AE8,"-",AF8,"-",AG8,")"),H$48)</f>
        <v>Вест Бромвич - Манчестер Сити  (0-0-4) - (0-0-4)</v>
      </c>
      <c r="AA8" s="5"/>
      <c r="AB8" s="5">
        <f>COUNTIF($G$4:$G$7,1)</f>
        <v>0</v>
      </c>
      <c r="AC8" s="5">
        <f>COUNTIF($G$4:$G$7,0)</f>
        <v>0</v>
      </c>
      <c r="AD8" s="5">
        <f>COUNTIF($G$4:$G$7,2)</f>
        <v>4</v>
      </c>
      <c r="AE8" s="5">
        <f>COUNTIF($G$10:$G$13,1)</f>
        <v>0</v>
      </c>
      <c r="AF8" s="5">
        <f>COUNTIF($G$10:$G$13,0)</f>
        <v>0</v>
      </c>
      <c r="AG8" s="5">
        <f>COUNTIF($G$10:$G$13,2)</f>
        <v>4</v>
      </c>
      <c r="AH8" s="5"/>
      <c r="AI8" s="5"/>
      <c r="AJ8" s="5"/>
    </row>
    <row r="9" spans="1:36" ht="15">
      <c r="A9" s="14"/>
      <c r="B9" s="15" t="str">
        <f>Лист1!B8</f>
        <v>"Ракета"</v>
      </c>
      <c r="C9" s="16">
        <f>C31</f>
        <v>0</v>
      </c>
      <c r="D9" s="16">
        <f aca="true" t="shared" si="1" ref="D9:R9">D31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7">
        <f t="shared" si="1"/>
        <v>0</v>
      </c>
      <c r="K9" s="18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7">
        <f t="shared" si="1"/>
        <v>0</v>
      </c>
      <c r="S9" s="19">
        <f>SUM(S10:S13)</f>
        <v>0</v>
      </c>
      <c r="T9" s="54">
        <f>SUM(T10:T13)</f>
        <v>0</v>
      </c>
      <c r="U9" s="20"/>
      <c r="V9" s="20"/>
      <c r="W9" s="21"/>
      <c r="X9" s="11"/>
      <c r="Y9" s="32">
        <v>6</v>
      </c>
      <c r="Z9" s="67" t="str">
        <f>IF(H$8="",CONCATENATE(H1," (",AB9,"-",AC9,"-",AD9,") - (",AE9,"-",AF9,"-",AG9,")"),I$48)</f>
        <v>Сток Сити - Астон Вилла  (3-1-0) - (3-1-0)</v>
      </c>
      <c r="AA9" s="5"/>
      <c r="AB9" s="5">
        <f>COUNTIF($H$4:$H$7,1)</f>
        <v>3</v>
      </c>
      <c r="AC9" s="5">
        <f>COUNTIF($H$4:$H$7,0)</f>
        <v>1</v>
      </c>
      <c r="AD9" s="5">
        <f>COUNTIF($H$4:$H$7,2)</f>
        <v>0</v>
      </c>
      <c r="AE9" s="5">
        <f>COUNTIF($H$10:$H$13,1)</f>
        <v>3</v>
      </c>
      <c r="AF9" s="5">
        <f>COUNTIF($H$10:$H$13,0)</f>
        <v>1</v>
      </c>
      <c r="AG9" s="5">
        <f>COUNTIF($H$10:$H$13,2)</f>
        <v>0</v>
      </c>
      <c r="AH9" s="5"/>
      <c r="AI9" s="5"/>
      <c r="AJ9" s="5"/>
    </row>
    <row r="10" spans="1:36" ht="15">
      <c r="A10" s="23"/>
      <c r="B10" s="24" t="str">
        <f>Лист1!B9</f>
        <v>Федичкин А.</v>
      </c>
      <c r="C10" s="25" t="str">
        <f>LEFT(Лист1!C9,1)</f>
        <v>1</v>
      </c>
      <c r="D10" s="25" t="str">
        <f>RIGHT(LEFT(Лист1!$C9,2),1)</f>
        <v>1</v>
      </c>
      <c r="E10" s="25" t="str">
        <f>RIGHT(LEFT(Лист1!$C9,3),1)</f>
        <v>1</v>
      </c>
      <c r="F10" s="25" t="str">
        <f>RIGHT(LEFT(Лист1!$C9,4),1)</f>
        <v>2</v>
      </c>
      <c r="G10" s="25" t="str">
        <f>RIGHT(LEFT(Лист1!$C9,5),1)</f>
        <v>2</v>
      </c>
      <c r="H10" s="25" t="str">
        <f>RIGHT(LEFT(Лист1!$C9,6),1)</f>
        <v>1</v>
      </c>
      <c r="I10" s="25" t="str">
        <f>RIGHT(LEFT(Лист1!$C9,7),1)</f>
        <v>1</v>
      </c>
      <c r="J10" s="26" t="str">
        <f>RIGHT(LEFT(Лист1!$C9,8),1)</f>
        <v>2</v>
      </c>
      <c r="K10" s="27" t="str">
        <f>RIGHT(LEFT(Лист1!$C9,9),1)</f>
        <v>1</v>
      </c>
      <c r="L10" s="25" t="str">
        <f>RIGHT(LEFT(Лист1!$C9,10),1)</f>
        <v>2</v>
      </c>
      <c r="M10" s="25" t="str">
        <f>RIGHT(LEFT(Лист1!$C9,11),1)</f>
        <v>0</v>
      </c>
      <c r="N10" s="25" t="str">
        <f>RIGHT(LEFT(Лист1!$C9,12),1)</f>
        <v>1</v>
      </c>
      <c r="O10" s="25" t="str">
        <f>RIGHT(LEFT(Лист1!$C9,13),1)</f>
        <v>2</v>
      </c>
      <c r="P10" s="25" t="str">
        <f>RIGHT(LEFT(Лист1!$C9,14),1)</f>
        <v>2</v>
      </c>
      <c r="Q10" s="25" t="str">
        <f>RIGHT(LEFT(Лист1!$C9,15),1)</f>
        <v>1</v>
      </c>
      <c r="R10" s="26" t="str">
        <f>RIGHT(LEFT(Лист1!$C9,16),1)</f>
        <v>1</v>
      </c>
      <c r="S10" s="28">
        <f>SUM(C32:R32)</f>
        <v>0</v>
      </c>
      <c r="T10" s="29">
        <f>COUNTIF($C$49:$R$50,B10)</f>
        <v>0</v>
      </c>
      <c r="U10" s="30">
        <f>COUNTIF($C$51:$R$52,B10)</f>
        <v>0</v>
      </c>
      <c r="V10" s="30">
        <f>COUNTIF($C$53:$R$53,B10)</f>
        <v>0</v>
      </c>
      <c r="W10" s="31">
        <f>COUNTIF(C24:R24,3)</f>
        <v>0</v>
      </c>
      <c r="X10" s="11"/>
      <c r="Y10" s="32">
        <v>7</v>
      </c>
      <c r="Z10" s="67" t="str">
        <f>IF(I$8="",CONCATENATE(I1," (",AB10,"-",AC10,"-",AD10,") - (",AE10,"-",AF10,"-",AG10,")"),J$48)</f>
        <v>Суонси - КПР  (2-2-0) - (3-1-0)</v>
      </c>
      <c r="AA10" s="5"/>
      <c r="AB10" s="5">
        <f>COUNTIF($I$4:$I$7,1)</f>
        <v>2</v>
      </c>
      <c r="AC10" s="5">
        <f>COUNTIF($I$4:$I$7,0)</f>
        <v>2</v>
      </c>
      <c r="AD10" s="5">
        <f>COUNTIF($I$4:$I$7,2)</f>
        <v>0</v>
      </c>
      <c r="AE10" s="5">
        <f>COUNTIF($I$10:$I$13,1)</f>
        <v>3</v>
      </c>
      <c r="AF10" s="5">
        <f>COUNTIF($I$10:$I$13,0)</f>
        <v>1</v>
      </c>
      <c r="AG10" s="5">
        <f>COUNTIF($I$10:$I$13,2)</f>
        <v>0</v>
      </c>
      <c r="AH10" s="5"/>
      <c r="AI10" s="5"/>
      <c r="AJ10" s="5"/>
    </row>
    <row r="11" spans="1:36" ht="15">
      <c r="A11" s="23"/>
      <c r="B11" s="24" t="str">
        <f>Лист1!B10</f>
        <v>Машаков С.</v>
      </c>
      <c r="C11" s="25" t="str">
        <f>LEFT(Лист1!C10,1)</f>
        <v>1</v>
      </c>
      <c r="D11" s="25" t="str">
        <f>RIGHT(LEFT(Лист1!$C10,2),1)</f>
        <v>1</v>
      </c>
      <c r="E11" s="25" t="str">
        <f>RIGHT(LEFT(Лист1!$C10,3),1)</f>
        <v>2</v>
      </c>
      <c r="F11" s="25" t="str">
        <f>RIGHT(LEFT(Лист1!$C10,4),1)</f>
        <v>2</v>
      </c>
      <c r="G11" s="25" t="str">
        <f>RIGHT(LEFT(Лист1!$C10,5),1)</f>
        <v>2</v>
      </c>
      <c r="H11" s="25" t="str">
        <f>RIGHT(LEFT(Лист1!$C10,6),1)</f>
        <v>0</v>
      </c>
      <c r="I11" s="25" t="str">
        <f>RIGHT(LEFT(Лист1!$C10,7),1)</f>
        <v>1</v>
      </c>
      <c r="J11" s="26" t="str">
        <f>RIGHT(LEFT(Лист1!$C10,8),1)</f>
        <v>2</v>
      </c>
      <c r="K11" s="27" t="str">
        <f>RIGHT(LEFT(Лист1!$C10,9),1)</f>
        <v>1</v>
      </c>
      <c r="L11" s="25" t="str">
        <f>RIGHT(LEFT(Лист1!$C10,10),1)</f>
        <v>2</v>
      </c>
      <c r="M11" s="25" t="str">
        <f>RIGHT(LEFT(Лист1!$C10,11),1)</f>
        <v>1</v>
      </c>
      <c r="N11" s="25" t="str">
        <f>RIGHT(LEFT(Лист1!$C10,12),1)</f>
        <v>1</v>
      </c>
      <c r="O11" s="25" t="str">
        <f>RIGHT(LEFT(Лист1!$C10,13),1)</f>
        <v>2</v>
      </c>
      <c r="P11" s="25" t="str">
        <f>RIGHT(LEFT(Лист1!$C10,14),1)</f>
        <v>2</v>
      </c>
      <c r="Q11" s="25" t="str">
        <f>RIGHT(LEFT(Лист1!$C10,15),1)</f>
        <v>1</v>
      </c>
      <c r="R11" s="26" t="str">
        <f>RIGHT(LEFT(Лист1!$C10,16),1)</f>
        <v>2</v>
      </c>
      <c r="S11" s="28">
        <f>SUM(C33:R33)</f>
        <v>0</v>
      </c>
      <c r="T11" s="29">
        <f>COUNTIF($C$49:$R$50,B11)</f>
        <v>0</v>
      </c>
      <c r="U11" s="30">
        <f>COUNTIF($C$51:$R$52,B11)</f>
        <v>0</v>
      </c>
      <c r="V11" s="30">
        <f>COUNTIF($C$53:$R$53,B11)</f>
        <v>0</v>
      </c>
      <c r="W11" s="31"/>
      <c r="X11" s="11"/>
      <c r="Y11" s="32">
        <v>8</v>
      </c>
      <c r="Z11" s="67" t="str">
        <f>IF(J$8="",CONCATENATE(J1," (",AB11,"-",AC11,"-",AD11,") - (",AE11,"-",AF11,"-",AG11,")"),K$48)</f>
        <v>Норвич - Тоттенхэм  (0-0-4) - (0-1-3)</v>
      </c>
      <c r="AA11" s="5"/>
      <c r="AB11" s="5">
        <f>COUNTIF($J$4:$J$7,1)</f>
        <v>0</v>
      </c>
      <c r="AC11" s="5">
        <f>COUNTIF($J$4:$J$7,0)</f>
        <v>0</v>
      </c>
      <c r="AD11" s="5">
        <f>COUNTIF($J$4:$J$7,2)</f>
        <v>4</v>
      </c>
      <c r="AE11" s="5">
        <f>COUNTIF($J$10:$J$13,1)</f>
        <v>0</v>
      </c>
      <c r="AF11" s="5">
        <f>COUNTIF($J$10:$J$13,0)</f>
        <v>1</v>
      </c>
      <c r="AG11" s="5">
        <f>COUNTIF($J$10:$J$13,2)</f>
        <v>3</v>
      </c>
      <c r="AH11" s="5"/>
      <c r="AI11" s="5"/>
      <c r="AJ11" s="5"/>
    </row>
    <row r="12" spans="1:36" ht="15">
      <c r="A12" s="23"/>
      <c r="B12" s="24" t="str">
        <f>Лист1!B11</f>
        <v>Аксенов О.</v>
      </c>
      <c r="C12" s="25" t="str">
        <f>LEFT(Лист1!C11,1)</f>
        <v>1</v>
      </c>
      <c r="D12" s="25" t="str">
        <f>RIGHT(LEFT(Лист1!$C11,2),1)</f>
        <v>1</v>
      </c>
      <c r="E12" s="25" t="str">
        <f>RIGHT(LEFT(Лист1!$C11,3),1)</f>
        <v>2</v>
      </c>
      <c r="F12" s="25" t="str">
        <f>RIGHT(LEFT(Лист1!$C11,4),1)</f>
        <v>2</v>
      </c>
      <c r="G12" s="25" t="str">
        <f>RIGHT(LEFT(Лист1!$C11,5),1)</f>
        <v>2</v>
      </c>
      <c r="H12" s="25" t="str">
        <f>RIGHT(LEFT(Лист1!$C11,6),1)</f>
        <v>1</v>
      </c>
      <c r="I12" s="25" t="str">
        <f>RIGHT(LEFT(Лист1!$C11,7),1)</f>
        <v>0</v>
      </c>
      <c r="J12" s="26" t="str">
        <f>RIGHT(LEFT(Лист1!$C11,8),1)</f>
        <v>2</v>
      </c>
      <c r="K12" s="27" t="str">
        <f>RIGHT(LEFT(Лист1!$C11,9),1)</f>
        <v>1</v>
      </c>
      <c r="L12" s="25" t="str">
        <f>RIGHT(LEFT(Лист1!$C11,10),1)</f>
        <v>2</v>
      </c>
      <c r="M12" s="25" t="str">
        <f>RIGHT(LEFT(Лист1!$C11,11),1)</f>
        <v>1</v>
      </c>
      <c r="N12" s="25" t="str">
        <f>RIGHT(LEFT(Лист1!$C11,12),1)</f>
        <v>1</v>
      </c>
      <c r="O12" s="25" t="str">
        <f>RIGHT(LEFT(Лист1!$C11,13),1)</f>
        <v>0</v>
      </c>
      <c r="P12" s="25" t="str">
        <f>RIGHT(LEFT(Лист1!$C11,14),1)</f>
        <v>2</v>
      </c>
      <c r="Q12" s="25" t="str">
        <f>RIGHT(LEFT(Лист1!$C11,15),1)</f>
        <v>0</v>
      </c>
      <c r="R12" s="26" t="str">
        <f>RIGHT(LEFT(Лист1!$C11,16),1)</f>
        <v>2</v>
      </c>
      <c r="S12" s="28">
        <f>SUM(C34:R34)</f>
        <v>0</v>
      </c>
      <c r="T12" s="29">
        <f>COUNTIF($C$49:$R$50,B12)</f>
        <v>0</v>
      </c>
      <c r="U12" s="30">
        <f>COUNTIF($C$51:$R$52,B12)</f>
        <v>0</v>
      </c>
      <c r="V12" s="30">
        <f>COUNTIF($C$53:$R$53,B12)</f>
        <v>0</v>
      </c>
      <c r="W12" s="31"/>
      <c r="X12" s="11"/>
      <c r="Y12" s="32"/>
      <c r="Z12" s="67" t="str">
        <f>W37</f>
        <v> Перерыв.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 thickBot="1">
      <c r="A13" s="41"/>
      <c r="B13" s="42" t="str">
        <f>Лист1!B12</f>
        <v>Куколь Р.</v>
      </c>
      <c r="C13" s="43" t="str">
        <f>LEFT(Лист1!C12,1)</f>
        <v>1</v>
      </c>
      <c r="D13" s="43" t="str">
        <f>RIGHT(LEFT(Лист1!$C12,2),1)</f>
        <v>1</v>
      </c>
      <c r="E13" s="43" t="str">
        <f>RIGHT(LEFT(Лист1!$C12,3),1)</f>
        <v>1</v>
      </c>
      <c r="F13" s="43" t="str">
        <f>RIGHT(LEFT(Лист1!$C12,4),1)</f>
        <v>1</v>
      </c>
      <c r="G13" s="43" t="str">
        <f>RIGHT(LEFT(Лист1!$C12,5),1)</f>
        <v>2</v>
      </c>
      <c r="H13" s="43" t="str">
        <f>RIGHT(LEFT(Лист1!$C12,6),1)</f>
        <v>1</v>
      </c>
      <c r="I13" s="43" t="str">
        <f>RIGHT(LEFT(Лист1!$C12,7),1)</f>
        <v>1</v>
      </c>
      <c r="J13" s="44" t="str">
        <f>RIGHT(LEFT(Лист1!$C12,8),1)</f>
        <v>0</v>
      </c>
      <c r="K13" s="45" t="str">
        <f>RIGHT(LEFT(Лист1!$C12,9),1)</f>
        <v>2</v>
      </c>
      <c r="L13" s="43" t="str">
        <f>RIGHT(LEFT(Лист1!$C12,10),1)</f>
        <v>0</v>
      </c>
      <c r="M13" s="43" t="str">
        <f>RIGHT(LEFT(Лист1!$C12,11),1)</f>
        <v>1</v>
      </c>
      <c r="N13" s="43" t="str">
        <f>RIGHT(LEFT(Лист1!$C12,12),1)</f>
        <v>1</v>
      </c>
      <c r="O13" s="43" t="str">
        <f>RIGHT(LEFT(Лист1!$C12,13),1)</f>
        <v>1</v>
      </c>
      <c r="P13" s="43" t="str">
        <f>RIGHT(LEFT(Лист1!$C12,14),1)</f>
        <v>0</v>
      </c>
      <c r="Q13" s="43" t="str">
        <f>RIGHT(LEFT(Лист1!$C12,15),1)</f>
        <v>1</v>
      </c>
      <c r="R13" s="44" t="str">
        <f>RIGHT(LEFT(Лист1!$C12,16),1)</f>
        <v>2</v>
      </c>
      <c r="S13" s="46">
        <f>SUM(C35:R35)</f>
        <v>0</v>
      </c>
      <c r="T13" s="47">
        <f>COUNTIF($C$49:$R$50,B13)</f>
        <v>0</v>
      </c>
      <c r="U13" s="48">
        <f>COUNTIF($C$51:$R$52,B13)</f>
        <v>0</v>
      </c>
      <c r="V13" s="48">
        <f>COUNTIF($C$53:$R$53,B13)</f>
        <v>0</v>
      </c>
      <c r="W13" s="49"/>
      <c r="X13" s="11"/>
      <c r="Y13" s="32">
        <v>9</v>
      </c>
      <c r="Z13" s="67" t="str">
        <f>IF(K$8="",CONCATENATE(K1," (",AB13,"-",AC13,"-",AD13,") - (",AE13,"-",AF13,"-",AG13,")"),CONCATENATE(W38,L$48))</f>
        <v>Ливерпуль - Ньюкасл  (4-0-0) - (3-0-1)</v>
      </c>
      <c r="AA13" s="5"/>
      <c r="AB13" s="5">
        <f>COUNTIF($K$4:$K$7,1)</f>
        <v>4</v>
      </c>
      <c r="AC13" s="5">
        <f>COUNTIF($K$4:$K$7,0)</f>
        <v>0</v>
      </c>
      <c r="AD13" s="5">
        <f>COUNTIF($K$4:$K$7,2)</f>
        <v>0</v>
      </c>
      <c r="AE13" s="5">
        <f>COUNTIF($K$10:$K$13,1)</f>
        <v>3</v>
      </c>
      <c r="AF13" s="5">
        <f>COUNTIF($K$10:$K$13,0)</f>
        <v>0</v>
      </c>
      <c r="AG13" s="5">
        <f>COUNTIF($K$10:$K$13,2)</f>
        <v>1</v>
      </c>
      <c r="AH13" s="5"/>
      <c r="AI13" s="5"/>
      <c r="AJ13" s="5"/>
    </row>
    <row r="14" spans="1:36" ht="16.5" thickBot="1" thickTop="1">
      <c r="A14" s="5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"/>
      <c r="T14" s="5"/>
      <c r="U14" s="5"/>
      <c r="V14" s="5"/>
      <c r="W14" s="5"/>
      <c r="X14" s="11"/>
      <c r="Y14" s="32">
        <v>10</v>
      </c>
      <c r="Z14" s="67" t="str">
        <f>IF(L$8="",CONCATENATE(L1," (",AB14,"-",AC14,"-",AD14,") - (",AE14,"-",AF14,"-",AG14,")"),M$48)</f>
        <v>Суонси - Тоттенхэм  (0-0-4) - (0-1-3)</v>
      </c>
      <c r="AA14" s="5"/>
      <c r="AB14" s="5">
        <f>COUNTIF($L$4:$L$7,1)</f>
        <v>0</v>
      </c>
      <c r="AC14" s="5">
        <f>COUNTIF($L$4:$L$7,0)</f>
        <v>0</v>
      </c>
      <c r="AD14" s="5">
        <f>COUNTIF($L$4:$L$7,2)</f>
        <v>4</v>
      </c>
      <c r="AE14" s="5">
        <f>COUNTIF($L$10:$L$13,1)</f>
        <v>0</v>
      </c>
      <c r="AF14" s="5">
        <f>COUNTIF($L$10:$L$13,0)</f>
        <v>1</v>
      </c>
      <c r="AG14" s="5">
        <f>COUNTIF($L$10:$L$13,2)</f>
        <v>3</v>
      </c>
      <c r="AH14" s="5"/>
      <c r="AI14" s="5"/>
      <c r="AJ14" s="5"/>
    </row>
    <row r="15" spans="1:36" ht="15.75" thickTop="1">
      <c r="A15" s="5"/>
      <c r="B15" s="90" t="str">
        <f>CONCATENATE(B3," - ",B9," - ",T3,":",T9," (",S24,":",S36,")")</f>
        <v>"Салют" - "Ракета" - 0:0 (0:0)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1"/>
      <c r="Y15" s="32">
        <v>11</v>
      </c>
      <c r="Z15" s="67" t="str">
        <f>IF(M$8="",CONCATENATE(M1," (",AB15,"-",AC15,"-",AD15,") - (",AE15,"-",AF15,"-",AG15,")"),N$48)</f>
        <v>Норвич - Фулхэм  (3-0-1) - (3-1-0)</v>
      </c>
      <c r="AA15" s="5"/>
      <c r="AB15" s="5">
        <f>COUNTIF($M$4:$M$7,1)</f>
        <v>3</v>
      </c>
      <c r="AC15" s="5">
        <f>COUNTIF($M$4:$M$7,0)</f>
        <v>0</v>
      </c>
      <c r="AD15" s="5">
        <f>COUNTIF($M$4:$M$7,2)</f>
        <v>1</v>
      </c>
      <c r="AE15" s="5">
        <f>COUNTIF($M$10:$M$13,1)</f>
        <v>3</v>
      </c>
      <c r="AF15" s="5">
        <f>COUNTIF($M$10:$M$13,0)</f>
        <v>1</v>
      </c>
      <c r="AG15" s="5">
        <f>COUNTIF($M$10:$M$13,2)</f>
        <v>0</v>
      </c>
      <c r="AH15" s="5"/>
      <c r="AI15" s="5"/>
      <c r="AJ15" s="5"/>
    </row>
    <row r="16" spans="1:36" ht="15">
      <c r="A16" s="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1"/>
      <c r="Y16" s="32">
        <v>12</v>
      </c>
      <c r="Z16" s="67" t="str">
        <f>IF(N$8="",CONCATENATE(N1," (",AB16,"-",AC16,"-",AD16,") - (",AE16,"-",AF16,"-",AG16,")"),O$48)</f>
        <v>Болтон - Вулверхэмптон  (4-0-0) - (4-0-0)</v>
      </c>
      <c r="AA16" s="5"/>
      <c r="AB16" s="5">
        <f>COUNTIF($N$4:$N$7,1)</f>
        <v>4</v>
      </c>
      <c r="AC16" s="5">
        <f>COUNTIF($N$4:$N$7,0)</f>
        <v>0</v>
      </c>
      <c r="AD16" s="5">
        <f>COUNTIF($N$4:$N$7,2)</f>
        <v>0</v>
      </c>
      <c r="AE16" s="5">
        <f>COUNTIF($N$10:$N$13,1)</f>
        <v>4</v>
      </c>
      <c r="AF16" s="5">
        <f>COUNTIF($N$10:$N$13,0)</f>
        <v>0</v>
      </c>
      <c r="AG16" s="5">
        <f>COUNTIF($N$10:$N$13,2)</f>
        <v>0</v>
      </c>
      <c r="AH16" s="5"/>
      <c r="AI16" s="5"/>
      <c r="AJ16" s="5"/>
    </row>
    <row r="17" spans="1:36" ht="15" customHeight="1">
      <c r="A17" s="5"/>
      <c r="B17" s="69" t="str">
        <f>CONCATENATE("    Голы: ",C55,D55,E55,F55,G55,H55,I55,J55,K55,L55,M55,N55,O55,P55,Q55,R55)</f>
        <v>    Голы: 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11"/>
      <c r="Y17" s="32">
        <v>13</v>
      </c>
      <c r="Z17" s="67" t="str">
        <f>IF(O$8="",CONCATENATE(O1," (",AB17,"-",AC17,"-",AD17,") - (",AE17,"-",AF17,"-",AG17,")"),P$48)</f>
        <v>Вест Бромвич - Эвертон  (1-3-0) - (1-1-2)</v>
      </c>
      <c r="AA17" s="5"/>
      <c r="AB17" s="5">
        <f>COUNTIF($O$4:$O$7,1)</f>
        <v>1</v>
      </c>
      <c r="AC17" s="5">
        <f>COUNTIF($O$4:$O$7,0)</f>
        <v>3</v>
      </c>
      <c r="AD17" s="5">
        <f>COUNTIF($O$4:$O$7,2)</f>
        <v>0</v>
      </c>
      <c r="AE17" s="5">
        <f>COUNTIF($O$10:$O$13,1)</f>
        <v>1</v>
      </c>
      <c r="AF17" s="5">
        <f>COUNTIF($O$10:$O$13,0)</f>
        <v>1</v>
      </c>
      <c r="AG17" s="5">
        <f>COUNTIF($O$10:$O$13,2)</f>
        <v>2</v>
      </c>
      <c r="AH17" s="5"/>
      <c r="AI17" s="5"/>
      <c r="AJ17" s="5"/>
    </row>
    <row r="18" spans="1:36" ht="15">
      <c r="A18" s="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11"/>
      <c r="Y18" s="32">
        <v>14</v>
      </c>
      <c r="Z18" s="67" t="str">
        <f>IF(P$8="",CONCATENATE(P1," (",AB18,"-",AC18,"-",AD18,") - (",AE18,"-",AF18,"-",AG18,")"),Q$48)</f>
        <v>Сандерлэнд - Манчестер Сити  (0-0-4) - (0-1-3)</v>
      </c>
      <c r="AA18" s="5"/>
      <c r="AB18" s="5">
        <f>COUNTIF($P$4:$P$7,1)</f>
        <v>0</v>
      </c>
      <c r="AC18" s="5">
        <f>COUNTIF($P$4:$P$7,0)</f>
        <v>0</v>
      </c>
      <c r="AD18" s="5">
        <f>COUNTIF($P$4:$P$7,2)</f>
        <v>4</v>
      </c>
      <c r="AE18" s="5">
        <f>COUNTIF($P$10:$P$13,1)</f>
        <v>0</v>
      </c>
      <c r="AF18" s="5">
        <f>COUNTIF($P$10:$P$13,0)</f>
        <v>1</v>
      </c>
      <c r="AG18" s="5">
        <f>COUNTIF($P$10:$P$13,2)</f>
        <v>3</v>
      </c>
      <c r="AH18" s="5"/>
      <c r="AI18" s="5"/>
      <c r="AJ18" s="5"/>
    </row>
    <row r="19" spans="1:36" ht="15">
      <c r="A19" s="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"/>
      <c r="Y19" s="32">
        <v>15</v>
      </c>
      <c r="Z19" s="67" t="str">
        <f>IF(Q$8="",CONCATENATE(Q1," (",AB19,"-",AC19,"-",AD19,") - (",AE19,"-",AF19,"-",AG19,")"),R$48)</f>
        <v>Блэкберн - Сток Сити  (2-0-2) - (3-1-0)</v>
      </c>
      <c r="AA19" s="5"/>
      <c r="AB19" s="5">
        <f>COUNTIF($Q$4:$Q$7,1)</f>
        <v>2</v>
      </c>
      <c r="AC19" s="5">
        <f>COUNTIF($Q$4:$Q$7,0)</f>
        <v>0</v>
      </c>
      <c r="AD19" s="5">
        <f>COUNTIF($Q$4:$Q$7,2)</f>
        <v>2</v>
      </c>
      <c r="AE19" s="5">
        <f>COUNTIF($Q$10:$Q$13,1)</f>
        <v>3</v>
      </c>
      <c r="AF19" s="5">
        <f>COUNTIF($Q$10:$Q$13,0)</f>
        <v>1</v>
      </c>
      <c r="AG19" s="5">
        <f>COUNTIF($Q$10:$Q$13,2)</f>
        <v>0</v>
      </c>
      <c r="AH19" s="5"/>
      <c r="AI19" s="5"/>
      <c r="AJ19" s="5"/>
    </row>
    <row r="20" spans="1:36" ht="15">
      <c r="A20" s="5"/>
      <c r="B20" s="82" t="str">
        <f>CONCATENATE(B3," (",S3,"): ",B4,"-",S4,", ",B5,"-",S5,", ",B6,"-",S6,", ",B7,"-",S7)</f>
        <v>"Салют" (0): Сухарев С.-0, Шалаев А.-0, Шкирин В.-0, Чистяков А.-0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1"/>
      <c r="Y20" s="32">
        <v>16</v>
      </c>
      <c r="Z20" s="67" t="str">
        <f>IF(R$8="",CONCATENATE(R1," (",AB20,"-",AC20,"-",AD20,") - (",AE20,"-",AF20,"-",AG20,")"),S$48)</f>
        <v>Фулхэм - Арсенал (0-0-4) - (1-0-3)</v>
      </c>
      <c r="AA20" s="5"/>
      <c r="AB20" s="5">
        <f>COUNTIF($R$4:$R$7,1)</f>
        <v>0</v>
      </c>
      <c r="AC20" s="5">
        <f>COUNTIF($R$4:$R$7,0)</f>
        <v>0</v>
      </c>
      <c r="AD20" s="5">
        <f>COUNTIF($R$4:$R$7,2)</f>
        <v>4</v>
      </c>
      <c r="AE20" s="5">
        <f>COUNTIF($R$10:$R$13,1)</f>
        <v>1</v>
      </c>
      <c r="AF20" s="5">
        <f>COUNTIF($R$10:$R$13,0)</f>
        <v>0</v>
      </c>
      <c r="AG20" s="5">
        <f>COUNTIF($R$10:$R$13,2)</f>
        <v>3</v>
      </c>
      <c r="AH20" s="5"/>
      <c r="AI20" s="5"/>
      <c r="AJ20" s="5"/>
    </row>
    <row r="21" spans="1:36" ht="15.75" thickBot="1">
      <c r="A21" s="5"/>
      <c r="B21" s="85" t="str">
        <f>CONCATENATE(B9," (",S9,"): ",B10,"-",S10,", ",B11,"-",S11,", ",B12,"-",S12,", ",B13,"-",S13)</f>
        <v>"Ракета" (0): Федичкин А.-0, Машаков С.-0, Аксенов О.-0, Куколь Р.-0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11"/>
      <c r="Y21" s="51"/>
      <c r="Z21" s="68" t="s">
        <v>44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 thickTop="1">
      <c r="A22" s="5"/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>
      <c r="A23" s="5"/>
      <c r="B23" s="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  <c r="T23" s="5"/>
      <c r="U23" s="5"/>
      <c r="V23" s="5"/>
      <c r="W23" s="5"/>
      <c r="X23" s="5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hidden="1">
      <c r="A24" s="5"/>
      <c r="B24" s="5"/>
      <c r="C24" s="50">
        <f>IF(C30="G1",1,IF(AND(C30="C1",C32=0),1,IF(AND(C30="C1",C32=1),3,0)))</f>
        <v>0</v>
      </c>
      <c r="D24" s="50">
        <f aca="true" t="shared" si="2" ref="D24:R24">IF(D30="G1",1,IF(AND(D30="C1",D32=0),1,IF(AND(D30="C1",D32=1),3,0)))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50">
        <f>COUNTIF(C24:J24,1)</f>
        <v>0</v>
      </c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hidden="1">
      <c r="A25" s="5"/>
      <c r="B25" s="5" t="s">
        <v>12</v>
      </c>
      <c r="C25" s="50">
        <f>SUM(C26:C29)</f>
        <v>0</v>
      </c>
      <c r="D25" s="50">
        <f aca="true" t="shared" si="3" ref="D25:R25">SUM(D26:D29)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 t="shared" si="3"/>
        <v>0</v>
      </c>
      <c r="O25" s="50">
        <f t="shared" si="3"/>
        <v>0</v>
      </c>
      <c r="P25" s="50">
        <f t="shared" si="3"/>
        <v>0</v>
      </c>
      <c r="Q25" s="50">
        <f t="shared" si="3"/>
        <v>0</v>
      </c>
      <c r="R25" s="50">
        <f t="shared" si="3"/>
        <v>0</v>
      </c>
      <c r="S25" s="5"/>
      <c r="T25" s="5"/>
      <c r="U25" s="5"/>
      <c r="V25" s="5"/>
      <c r="W25" s="5" t="s">
        <v>13</v>
      </c>
      <c r="X25" s="5" t="s">
        <v>14</v>
      </c>
      <c r="Y25" s="5" t="s">
        <v>15</v>
      </c>
      <c r="Z25" s="5" t="s">
        <v>50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hidden="1">
      <c r="A26" s="5"/>
      <c r="B26" s="5"/>
      <c r="C26" s="50">
        <f>IF(C4=C$8,1,0)</f>
        <v>0</v>
      </c>
      <c r="D26" s="50">
        <f aca="true" t="shared" si="4" ref="D26:R26">IF(D4=D$8,1,0)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50">
        <f t="shared" si="4"/>
        <v>0</v>
      </c>
      <c r="R26" s="50">
        <f t="shared" si="4"/>
        <v>0</v>
      </c>
      <c r="S26" s="5"/>
      <c r="T26" s="5"/>
      <c r="U26" s="5"/>
      <c r="V26" s="5"/>
      <c r="W26" s="5" t="s">
        <v>25</v>
      </c>
      <c r="X26" s="5" t="s">
        <v>18</v>
      </c>
      <c r="Y26" s="5" t="s">
        <v>16</v>
      </c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hidden="1">
      <c r="A27" s="5"/>
      <c r="B27" s="5"/>
      <c r="C27" s="50">
        <f aca="true" t="shared" si="5" ref="C27:R35">IF(C5=C$8,1,0)</f>
        <v>0</v>
      </c>
      <c r="D27" s="50">
        <f t="shared" si="5"/>
        <v>0</v>
      </c>
      <c r="E27" s="50">
        <f t="shared" si="5"/>
        <v>0</v>
      </c>
      <c r="F27" s="50">
        <f t="shared" si="5"/>
        <v>0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  <c r="S27" s="5"/>
      <c r="T27" s="5"/>
      <c r="U27" s="5"/>
      <c r="V27" s="5"/>
      <c r="W27" s="5" t="s">
        <v>31</v>
      </c>
      <c r="X27" s="5" t="s">
        <v>19</v>
      </c>
      <c r="Y27" s="5"/>
      <c r="Z27" s="6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hidden="1">
      <c r="A28" s="5"/>
      <c r="B28" s="5"/>
      <c r="C28" s="50">
        <f t="shared" si="5"/>
        <v>0</v>
      </c>
      <c r="D28" s="50">
        <f t="shared" si="5"/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50">
        <f t="shared" si="5"/>
        <v>0</v>
      </c>
      <c r="P28" s="50">
        <f t="shared" si="5"/>
        <v>0</v>
      </c>
      <c r="Q28" s="50">
        <f t="shared" si="5"/>
        <v>0</v>
      </c>
      <c r="R28" s="50">
        <f t="shared" si="5"/>
        <v>0</v>
      </c>
      <c r="S28" s="5"/>
      <c r="T28" s="5"/>
      <c r="U28" s="5"/>
      <c r="V28" s="5"/>
      <c r="W28" s="5" t="s">
        <v>26</v>
      </c>
      <c r="X28" s="5" t="s">
        <v>53</v>
      </c>
      <c r="Y28" s="5"/>
      <c r="Z28" s="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hidden="1">
      <c r="A29" s="5"/>
      <c r="B29" s="5"/>
      <c r="C29" s="50">
        <f t="shared" si="5"/>
        <v>0</v>
      </c>
      <c r="D29" s="50">
        <f t="shared" si="5"/>
        <v>0</v>
      </c>
      <c r="E29" s="50">
        <f t="shared" si="5"/>
        <v>0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50">
        <f t="shared" si="5"/>
        <v>0</v>
      </c>
      <c r="P29" s="50">
        <f t="shared" si="5"/>
        <v>0</v>
      </c>
      <c r="Q29" s="50">
        <f t="shared" si="5"/>
        <v>0</v>
      </c>
      <c r="R29" s="50">
        <f t="shared" si="5"/>
        <v>0</v>
      </c>
      <c r="S29" s="5"/>
      <c r="T29" s="5"/>
      <c r="U29" s="5"/>
      <c r="V29" s="5"/>
      <c r="W29" s="5" t="s">
        <v>42</v>
      </c>
      <c r="X29" s="5" t="s">
        <v>20</v>
      </c>
      <c r="Y29" s="5" t="s">
        <v>27</v>
      </c>
      <c r="Z29" s="6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hidden="1">
      <c r="A30" s="5">
        <v>1</v>
      </c>
      <c r="B30" s="5"/>
      <c r="C30" s="50" t="str">
        <f>IF(C25=C31,"A",IF(C25-C31=1,"B1",IF(C25-C31=2,"C1",IF(C25-C31&gt;2,"G1",IF(C31-C25=1,"B2",IF(C31-C25=2,"C2",IF(C31-C25&gt;2,"G2")))))))</f>
        <v>A</v>
      </c>
      <c r="D30" s="50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50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50" t="str">
        <f t="shared" si="6"/>
        <v>A</v>
      </c>
      <c r="G30" s="50" t="str">
        <f t="shared" si="6"/>
        <v>A</v>
      </c>
      <c r="H30" s="50" t="str">
        <f t="shared" si="6"/>
        <v>A</v>
      </c>
      <c r="I30" s="50" t="str">
        <f t="shared" si="6"/>
        <v>A</v>
      </c>
      <c r="J30" s="50" t="str">
        <f t="shared" si="6"/>
        <v>A</v>
      </c>
      <c r="K30" s="50" t="str">
        <f>IF(K25=K31,"A",IF(K25-K31=1,"B1",IF(K25-K31=2,"C1",IF(K25-K31&gt;2,"G1",IF(K31-K25=1,"B2",IF(K31-K25=2,"C2",IF(K31-K25&gt;2,"G2")))))))</f>
        <v>A</v>
      </c>
      <c r="L30" s="50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50" t="str">
        <f t="shared" si="7"/>
        <v>A</v>
      </c>
      <c r="N30" s="50" t="str">
        <f t="shared" si="7"/>
        <v>A</v>
      </c>
      <c r="O30" s="50" t="str">
        <f t="shared" si="7"/>
        <v>A</v>
      </c>
      <c r="P30" s="50" t="str">
        <f t="shared" si="7"/>
        <v>A</v>
      </c>
      <c r="Q30" s="50" t="str">
        <f t="shared" si="7"/>
        <v>A</v>
      </c>
      <c r="R30" s="50" t="str">
        <f t="shared" si="7"/>
        <v>A</v>
      </c>
      <c r="S30" s="5"/>
      <c r="T30" s="5"/>
      <c r="U30" s="5"/>
      <c r="V30" s="5"/>
      <c r="W30" s="5" t="s">
        <v>52</v>
      </c>
      <c r="X30" s="5"/>
      <c r="Y30" s="5"/>
      <c r="Z30" s="6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hidden="1">
      <c r="A31" s="5"/>
      <c r="B31" s="5"/>
      <c r="C31" s="50">
        <f>SUM(C32:C35)</f>
        <v>0</v>
      </c>
      <c r="D31" s="50">
        <f aca="true" t="shared" si="8" ref="D31:R31">SUM(D32:D35)</f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"/>
      <c r="T31" s="5"/>
      <c r="U31" s="5"/>
      <c r="V31" s="5"/>
      <c r="W31" s="5" t="s">
        <v>21</v>
      </c>
      <c r="X31" s="5"/>
      <c r="Y31" s="5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hidden="1">
      <c r="A32" s="5"/>
      <c r="B32" s="5"/>
      <c r="C32" s="50">
        <f t="shared" si="5"/>
        <v>0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0">
        <f t="shared" si="5"/>
        <v>0</v>
      </c>
      <c r="L32" s="50">
        <f t="shared" si="5"/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"/>
      <c r="T32" s="5"/>
      <c r="U32" s="5"/>
      <c r="V32" s="5"/>
      <c r="W32" s="5" t="s">
        <v>28</v>
      </c>
      <c r="X32" s="5" t="s">
        <v>22</v>
      </c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hidden="1">
      <c r="A33" s="5"/>
      <c r="B33" s="5"/>
      <c r="C33" s="50">
        <f t="shared" si="5"/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"/>
      <c r="T33" s="5"/>
      <c r="U33" s="5"/>
      <c r="V33" s="5"/>
      <c r="W33" s="5" t="s">
        <v>29</v>
      </c>
      <c r="X33" s="5" t="s">
        <v>41</v>
      </c>
      <c r="Y33" s="5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hidden="1">
      <c r="A34" s="5"/>
      <c r="B34" s="5"/>
      <c r="C34" s="50">
        <f t="shared" si="5"/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0">
        <f t="shared" si="5"/>
        <v>0</v>
      </c>
      <c r="K34" s="50">
        <f t="shared" si="5"/>
        <v>0</v>
      </c>
      <c r="L34" s="50">
        <f t="shared" si="5"/>
        <v>0</v>
      </c>
      <c r="M34" s="50">
        <f t="shared" si="5"/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"/>
      <c r="T34" s="5"/>
      <c r="U34" s="5"/>
      <c r="V34" s="5"/>
      <c r="W34" s="5" t="s">
        <v>23</v>
      </c>
      <c r="X34" s="5"/>
      <c r="Y34" s="5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hidden="1">
      <c r="A35" s="5"/>
      <c r="B35" s="5"/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50">
        <f t="shared" si="5"/>
        <v>0</v>
      </c>
      <c r="L35" s="50">
        <f t="shared" si="5"/>
        <v>0</v>
      </c>
      <c r="M35" s="50">
        <f t="shared" si="5"/>
        <v>0</v>
      </c>
      <c r="N35" s="50">
        <f t="shared" si="5"/>
        <v>0</v>
      </c>
      <c r="O35" s="50">
        <f t="shared" si="5"/>
        <v>0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"/>
      <c r="T35" s="5"/>
      <c r="U35" s="5"/>
      <c r="V35" s="5"/>
      <c r="W35" s="5" t="s">
        <v>30</v>
      </c>
      <c r="X35" s="5" t="s">
        <v>51</v>
      </c>
      <c r="Y35" s="5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" hidden="1">
      <c r="A36" s="5"/>
      <c r="B36" s="5"/>
      <c r="C36" s="50">
        <f>IF(C30="G2",1,IF(AND(C30="C2",C26=0),1,IF(AND(C30="C2",C26=1),3,0)))</f>
        <v>0</v>
      </c>
      <c r="D36" s="50">
        <f aca="true" t="shared" si="9" ref="D36:R36">IF(D30="G2",1,IF(AND(D30="C2",D26=0),1,IF(AND(D30="C2",D26=1),3,0)))</f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>
        <f t="shared" si="9"/>
        <v>0</v>
      </c>
      <c r="K36" s="50">
        <f t="shared" si="9"/>
        <v>0</v>
      </c>
      <c r="L36" s="50">
        <f t="shared" si="9"/>
        <v>0</v>
      </c>
      <c r="M36" s="50">
        <f t="shared" si="9"/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  <c r="Q36" s="50">
        <f t="shared" si="9"/>
        <v>0</v>
      </c>
      <c r="R36" s="50">
        <f t="shared" si="9"/>
        <v>0</v>
      </c>
      <c r="S36" s="50">
        <f>COUNTIF(C36:J36,1)</f>
        <v>0</v>
      </c>
      <c r="T36" s="5"/>
      <c r="U36" s="5"/>
      <c r="V36" s="5"/>
      <c r="W36" s="5" t="s">
        <v>17</v>
      </c>
      <c r="X36" s="5"/>
      <c r="Y36" s="5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hidden="1">
      <c r="A37" s="5"/>
      <c r="B37" s="5" t="s">
        <v>37</v>
      </c>
      <c r="C37" s="50">
        <f>IF(C26=1,$B4,IF(C27=1,$B5,IF(C28=1,$B6,IF(C29=1,$B7,""))))</f>
      </c>
      <c r="D37" s="50">
        <f aca="true" t="shared" si="10" ref="D37:R37">IF(D26=1,$B4,IF(D27=1,$B5,IF(D28=1,$B6,IF(D29=1,$B7,""))))</f>
      </c>
      <c r="E37" s="50">
        <f t="shared" si="10"/>
      </c>
      <c r="F37" s="50">
        <f t="shared" si="10"/>
      </c>
      <c r="G37" s="50">
        <f t="shared" si="10"/>
      </c>
      <c r="H37" s="50">
        <f t="shared" si="10"/>
      </c>
      <c r="I37" s="50">
        <f t="shared" si="10"/>
      </c>
      <c r="J37" s="50">
        <f t="shared" si="10"/>
      </c>
      <c r="K37" s="50">
        <f t="shared" si="10"/>
      </c>
      <c r="L37" s="50">
        <f t="shared" si="10"/>
      </c>
      <c r="M37" s="50">
        <f t="shared" si="10"/>
      </c>
      <c r="N37" s="50">
        <f t="shared" si="10"/>
      </c>
      <c r="O37" s="50">
        <f t="shared" si="10"/>
      </c>
      <c r="P37" s="50">
        <f t="shared" si="10"/>
      </c>
      <c r="Q37" s="50">
        <f t="shared" si="10"/>
      </c>
      <c r="R37" s="50">
        <f t="shared" si="10"/>
      </c>
      <c r="S37" s="5"/>
      <c r="T37" s="5"/>
      <c r="U37" s="5"/>
      <c r="V37" s="5"/>
      <c r="W37" s="5" t="s">
        <v>24</v>
      </c>
      <c r="X37" s="5"/>
      <c r="Y37" s="5"/>
      <c r="Z37" s="6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hidden="1">
      <c r="A38" s="5"/>
      <c r="B38" s="5" t="s">
        <v>38</v>
      </c>
      <c r="C38" s="50">
        <f>IF(C26=1,IF(C27=1,$B5,IF(C28=1,$B6,IF(C29=1,$B7,""))),IF(C27=1,IF(C28=1,$B6,IF(C29=1,$B7,"")),IF(C28=1,IF(C29=1,$B7,""),"")))</f>
      </c>
      <c r="D38" s="50">
        <f aca="true" t="shared" si="11" ref="D38:R38">IF(D26=1,IF(D27=1,$B5,IF(D28=1,$B6,IF(D29=1,$B7,""))),IF(D27=1,IF(D28=1,$B6,IF(D29=1,$B7,"")),IF(D28=1,IF(D29=1,$B7,""),"")))</f>
      </c>
      <c r="E38" s="50">
        <f t="shared" si="11"/>
      </c>
      <c r="F38" s="50">
        <f t="shared" si="11"/>
      </c>
      <c r="G38" s="50">
        <f t="shared" si="11"/>
      </c>
      <c r="H38" s="50">
        <f t="shared" si="11"/>
      </c>
      <c r="I38" s="50">
        <f t="shared" si="11"/>
      </c>
      <c r="J38" s="50">
        <f t="shared" si="11"/>
      </c>
      <c r="K38" s="50">
        <f t="shared" si="11"/>
      </c>
      <c r="L38" s="50">
        <f t="shared" si="11"/>
      </c>
      <c r="M38" s="50">
        <f t="shared" si="11"/>
      </c>
      <c r="N38" s="50">
        <f t="shared" si="11"/>
      </c>
      <c r="O38" s="50">
        <f t="shared" si="11"/>
      </c>
      <c r="P38" s="50">
        <f t="shared" si="11"/>
      </c>
      <c r="Q38" s="50">
        <f t="shared" si="11"/>
      </c>
      <c r="R38" s="50">
        <f t="shared" si="11"/>
      </c>
      <c r="S38" s="5"/>
      <c r="T38" s="5"/>
      <c r="U38" s="5"/>
      <c r="V38" s="5"/>
      <c r="W38" s="5" t="s">
        <v>43</v>
      </c>
      <c r="X38" s="5"/>
      <c r="Y38" s="5"/>
      <c r="Z38" s="6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hidden="1">
      <c r="A39" s="5"/>
      <c r="B39" s="5" t="s">
        <v>36</v>
      </c>
      <c r="C39" s="50" t="str">
        <f>IF(C26=1,CONCATENATE($B4,$W34),CONCATENATE($W35,C43,$X35,C57,":",C58,"!"))</f>
        <v> ГОЛ!!!  переигрывает голкипера. СЧЁТ 0:0!</v>
      </c>
      <c r="D39" s="50" t="str">
        <f aca="true" t="shared" si="12" ref="D39:R39">IF(D26=1,CONCATENATE($B4,$W34),CONCATENATE($W35,D43,$X35,D57,":",D58,"!"))</f>
        <v> ГОЛ!!!  переигрывает голкипера. СЧЁТ 0:0!</v>
      </c>
      <c r="E39" s="50" t="str">
        <f t="shared" si="12"/>
        <v> ГОЛ!!!  переигрывает голкипера. СЧЁТ 0:0!</v>
      </c>
      <c r="F39" s="50" t="str">
        <f t="shared" si="12"/>
        <v> ГОЛ!!!  переигрывает голкипера. СЧЁТ 0:0!</v>
      </c>
      <c r="G39" s="50" t="str">
        <f t="shared" si="12"/>
        <v> ГОЛ!!!  переигрывает голкипера. СЧЁТ 0:0!</v>
      </c>
      <c r="H39" s="50" t="str">
        <f t="shared" si="12"/>
        <v> ГОЛ!!!  переигрывает голкипера. СЧЁТ 0:0!</v>
      </c>
      <c r="I39" s="50" t="str">
        <f t="shared" si="12"/>
        <v> ГОЛ!!!  переигрывает голкипера. СЧЁТ 0:0!</v>
      </c>
      <c r="J39" s="50" t="str">
        <f t="shared" si="12"/>
        <v> ГОЛ!!!  переигрывает голкипера. СЧЁТ 0:0!</v>
      </c>
      <c r="K39" s="50" t="str">
        <f t="shared" si="12"/>
        <v> ГОЛ!!!  переигрывает голкипера. СЧЁТ 0:0!</v>
      </c>
      <c r="L39" s="50" t="str">
        <f t="shared" si="12"/>
        <v> ГОЛ!!!  переигрывает голкипера. СЧЁТ 0:0!</v>
      </c>
      <c r="M39" s="50" t="str">
        <f t="shared" si="12"/>
        <v> ГОЛ!!!  переигрывает голкипера. СЧЁТ 0:0!</v>
      </c>
      <c r="N39" s="50" t="str">
        <f t="shared" si="12"/>
        <v> ГОЛ!!!  переигрывает голкипера. СЧЁТ 0:0!</v>
      </c>
      <c r="O39" s="50" t="str">
        <f t="shared" si="12"/>
        <v> ГОЛ!!!  переигрывает голкипера. СЧЁТ 0:0!</v>
      </c>
      <c r="P39" s="50" t="str">
        <f t="shared" si="12"/>
        <v> ГОЛ!!!  переигрывает голкипера. СЧЁТ 0:0!</v>
      </c>
      <c r="Q39" s="50" t="str">
        <f t="shared" si="12"/>
        <v> ГОЛ!!!  переигрывает голкипера. СЧЁТ 0:0!</v>
      </c>
      <c r="R39" s="50" t="str">
        <f t="shared" si="12"/>
        <v> ГОЛ!!!  переигрывает голкипера. СЧЁТ 0:0!</v>
      </c>
      <c r="S39" s="5"/>
      <c r="T39" s="5"/>
      <c r="U39" s="5"/>
      <c r="V39" s="5"/>
      <c r="W39" s="5"/>
      <c r="X39" s="5"/>
      <c r="Y39" s="5"/>
      <c r="Z39" s="6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hidden="1">
      <c r="A40" s="5"/>
      <c r="B40" s="5" t="s">
        <v>34</v>
      </c>
      <c r="C40" s="50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50" t="str">
        <f>IF(D25=D31,$W25,IF(D25-D31=1,CONCATENATE($B3,$W26),IF(D25-D31=2,CONCATENATE($B3,$W27,D37,$X27,D42),IF(D25-D31&gt;2,CONCATENATE($W28,D37,"(",$B3,")",$X28,C57,":",C58,"!"),IF(D31-D25=1,CONCATENATE($B9,$W26),IF(D31-D25=2,CONCATENATE($B9,$W27,D43,$X27,D39),IF(D31-D25&gt;2,CONCATENATE($W28,D43,"(",$B9,")",$X28,C57,":",C58,"!"))))))))</f>
        <v>Мяч остается в центре поля</v>
      </c>
      <c r="E40" s="50" t="str">
        <f>IF(E25=E31,$W25,IF(E25-E31=1,CONCATENATE($B3,$W26),IF(E25-E31=2,CONCATENATE($B3,$W27,E37,$X27,E42),IF(E25-E31&gt;2,CONCATENATE($W28,E37,"(",$B3,")",$X28,C57,":",C58,"!"),IF(E31-E25=1,CONCATENATE($B9,$W26),IF(E31-E25=2,CONCATENATE($B9,$W27,E43,$X27,E39),IF(E31-E25&gt;2,CONCATENATE($W28,E43,"(",$B9,")",$X28,C57,":",C58,"!"))))))))</f>
        <v>Мяч остается в центре поля</v>
      </c>
      <c r="F40" s="50" t="str">
        <f>IF(F25=F31,$W25,IF(F25-F31=1,CONCATENATE($B3,$W26),IF(F25-F31=2,CONCATENATE($B3,$W27,F37,$X27,F42),IF(F25-F31&gt;2,CONCATENATE($W28,F37,"(",$B3,")",$X28,C57,":",C58,"!"),IF(F31-F25=1,CONCATENATE($B9,$W26),IF(F31-F25=2,CONCATENATE($B9,$W27,F43,$X27,F39),IF(F31-F25&gt;2,CONCATENATE($W28,F43,"(",$B9,")",$X28,C57,":",C58,"!"))))))))</f>
        <v>Мяч остается в центре поля</v>
      </c>
      <c r="G40" s="50" t="str">
        <f>IF(G25=G31,$W25,IF(G25-G31=1,CONCATENATE($B3,$W26),IF(G25-G31=2,CONCATENATE($B3,$W27,G37,$X27,G42),IF(G25-G31&gt;2,CONCATENATE($W28,G37,"(",$B3,")",$X28,C57,":",C58,"!"),IF(G31-G25=1,CONCATENATE($B9,$W26),IF(G31-G25=2,CONCATENATE($B9,$W27,G43,$X27,G39),IF(G31-G25&gt;2,CONCATENATE($W28,G43,"(",$B9,")",$X28,C57,":",C58,"!"))))))))</f>
        <v>Мяч остается в центре поля</v>
      </c>
      <c r="H40" s="50" t="str">
        <f>IF(H25=H31,$W25,IF(H25-H31=1,CONCATENATE($B3,$W26),IF(H25-H31=2,CONCATENATE($B3,$W27,H37,$X27,H42),IF(H25-H31&gt;2,CONCATENATE($W28,H37,"(",$B3,")",$X28,C57,":",C58,"!"),IF(H31-H25=1,CONCATENATE($B9,$W26),IF(H31-H25=2,CONCATENATE($B9,$W27,H43,$X27,H39),IF(H31-H25&gt;2,CONCATENATE($W28,H43,"(",$B9,")",$X28,C57,":",C58,"!"))))))))</f>
        <v>Мяч остается в центре поля</v>
      </c>
      <c r="I40" s="50" t="str">
        <f>IF(I25=I31,$W25,IF(I25-I31=1,CONCATENATE($B3,$W26),IF(I25-I31=2,CONCATENATE($B3,$W27,I37,$X27,I42),IF(I25-I31&gt;2,CONCATENATE($W28,I37,"(",$B3,")",$X28,C57,":",C58,"!"),IF(I31-I25=1,CONCATENATE($B9,$W26),IF(I31-I25=2,CONCATENATE($B9,$W27,I43,$X27,I39),IF(I31-I25&gt;2,CONCATENATE($W28,I43,"(",$B9,")",$X28,C57,":",C58,"!"))))))))</f>
        <v>Мяч остается в центре поля</v>
      </c>
      <c r="J40" s="50" t="str">
        <f>IF(J25=J31,$W25,IF(J25-J31=1,CONCATENATE($B3,$W26),IF(J25-J31=2,CONCATENATE($B3,$W27,J37,$X27,J42),IF(J25-J31&gt;2,CONCATENATE($W28,J37,"(",$B3,")",$X28,C57,":",C58,"!"),IF(J31-J25=1,CONCATENATE($B9,$W26),IF(J31-J25=2,CONCATENATE($B9,$W27,J43,$X27,J39),IF(J31-J25&gt;2,CONCATENATE($W28,J43,"(",$B9,")",$X28,C57,":",C58,"!"))))))))</f>
        <v>Мяч остается в центре поля</v>
      </c>
      <c r="K40" s="50" t="str">
        <f>IF(K25=K31,$W25,IF(K25-K31=1,CONCATENATE($B3,$W26),IF(K25-K31=2,CONCATENATE($B3,$W27,K37,$X27,K42),IF(K25-K31&gt;2,CONCATENATE($W28,K37,"(",$B3,")",$X28,C57,":",C58,"!"),IF(K31-K25=1,CONCATENATE($B9,$W26),IF(K31-K25=2,CONCATENATE($B9,$W27,K43,$X27,K39),IF(K31-K25&gt;2,CONCATENATE($W28,K43,"(",$B9,")",$X28,C57,":",C58,"!"))))))))</f>
        <v>Мяч остается в центре поля</v>
      </c>
      <c r="L40" s="50" t="str">
        <f>IF(L25=L31,$W25,IF(L25-L31=1,CONCATENATE($B3,$W26),IF(L25-L31=2,CONCATENATE($B3,$W27,L37,$X27,L42),IF(L25-L31&gt;2,CONCATENATE($W28,L37,"(",$B3,")",$X28,C57,":",C58,"!"),IF(L31-L25=1,CONCATENATE($B9,$W26),IF(L31-L25=2,CONCATENATE($B9,$W27,L43,$X27,L39),IF(L31-L25&gt;2,CONCATENATE($W28,L43,"(",$B9,")",$X28,C57,":",C58,"!"))))))))</f>
        <v>Мяч остается в центре поля</v>
      </c>
      <c r="M40" s="50" t="str">
        <f>IF(M25=M31,$W25,IF(M25-M31=1,CONCATENATE($B3,$W26),IF(M25-M31=2,CONCATENATE($B3,$W27,M37,$X27,M42),IF(M25-M31&gt;2,CONCATENATE($W28,M37,"(",$B3,")",$X28,C57,":",C58,"!"),IF(M31-M25=1,CONCATENATE($B9,$W26),IF(M31-M25=2,CONCATENATE($B9,$W27,M43,$X27,M39),IF(M31-M25&gt;2,CONCATENATE($W28,M43,"(",$B9,")",$X28,C57,":",C58,"!"))))))))</f>
        <v>Мяч остается в центре поля</v>
      </c>
      <c r="N40" s="50" t="str">
        <f>IF(N25=N31,$W25,IF(N25-N31=1,CONCATENATE($B3,$W26),IF(N25-N31=2,CONCATENATE($B3,$W27,N37,$X27,N42),IF(N25-N31&gt;2,CONCATENATE($W28,N37,"(",$B3,")",$X28,C57,":",C58,"!"),IF(N31-N25=1,CONCATENATE($B9,$W26),IF(N31-N25=2,CONCATENATE($B9,$W27,N43,$X27,N39),IF(N31-N25&gt;2,CONCATENATE($W28,N43,"(",$B9,")",$X28,C57,":",C58,"!"))))))))</f>
        <v>Мяч остается в центре поля</v>
      </c>
      <c r="O40" s="50" t="str">
        <f>IF(O25=O31,$W25,IF(O25-O31=1,CONCATENATE($B3,$W26),IF(O25-O31=2,CONCATENATE($B3,$W27,O37,$X27,O42),IF(O25-O31&gt;2,CONCATENATE($W28,O37,"(",$B3,")",$X28,C57,":",C58,"!"),IF(O31-O25=1,CONCATENATE($B9,$W26),IF(O31-O25=2,CONCATENATE($B9,$W27,O43,$X27,O39),IF(O31-O25&gt;2,CONCATENATE($W28,O43,"(",$B9,")",$X28,C57,":",C58,"!"))))))))</f>
        <v>Мяч остается в центре поля</v>
      </c>
      <c r="P40" s="50" t="str">
        <f>IF(P25=P31,$W25,IF(P25-P31=1,CONCATENATE($B3,$W26),IF(P25-P31=2,CONCATENATE($B3,$W27,P37,$X27,P42),IF(P25-P31&gt;2,CONCATENATE($W28,P37,"(",$B3,")",$X28,C57,":",C58,"!"),IF(P31-P25=1,CONCATENATE($B9,$W26),IF(P31-P25=2,CONCATENATE($B9,$W27,P43,$X27,P39),IF(P31-P25&gt;2,CONCATENATE($W28,P43,"(",$B9,")",$X28,C57,":",C58,"!"))))))))</f>
        <v>Мяч остается в центре поля</v>
      </c>
      <c r="Q40" s="50" t="str">
        <f>IF(Q25=Q31,$W25,IF(Q25-Q31=1,CONCATENATE($B3,$W26),IF(Q25-Q31=2,CONCATENATE($B3,$W27,Q37,$X27,Q42),IF(Q25-Q31&gt;2,CONCATENATE($W28,Q37,"(",$B3,")",$X28,C57,":",C58,"!"),IF(Q31-Q25=1,CONCATENATE($B9,$W26),IF(Q31-Q25=2,CONCATENATE($B9,$W27,Q43,$X27,Q39),IF(Q31-Q25&gt;2,CONCATENATE($W28,Q43,"(",$B9,")",$X28,C57,":",C58,"!"))))))))</f>
        <v>Мяч остается в центре поля</v>
      </c>
      <c r="R40" s="50" t="str">
        <f>IF(R25=R31,$W25,IF(R25-R31=1,CONCATENATE($B3,$W26),IF(R25-R31=2,CONCATENATE($B3,$W27,R37,$X27,R42),IF(R25-R31&gt;2,CONCATENATE($W28,R37,"(",$B3,")",$X28,C57,":",C58,"!"),IF(R31-R25=1,CONCATENATE($B9,$W26),IF(R31-R25=2,CONCATENATE($B9,$W27,R43,$X27,R39),IF(R31-R25&gt;2,CONCATENATE($W28,R43,"(",$B9,")",$X28,C57,":",C58,"!"))))))))</f>
        <v>Мяч остается в центре поля</v>
      </c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hidden="1">
      <c r="A41" s="5"/>
      <c r="B41" s="5"/>
      <c r="C41" s="50"/>
      <c r="D41" s="50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50" t="b">
        <f aca="true" t="shared" si="13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50" t="b">
        <f t="shared" si="13"/>
        <v>0</v>
      </c>
      <c r="G41" s="50" t="b">
        <f t="shared" si="13"/>
        <v>0</v>
      </c>
      <c r="H41" s="50" t="b">
        <f t="shared" si="13"/>
        <v>0</v>
      </c>
      <c r="I41" s="50" t="b">
        <f t="shared" si="13"/>
        <v>0</v>
      </c>
      <c r="J41" s="50" t="b">
        <f t="shared" si="13"/>
        <v>0</v>
      </c>
      <c r="K41" s="50" t="b">
        <f t="shared" si="13"/>
        <v>0</v>
      </c>
      <c r="L41" s="50" t="b">
        <f t="shared" si="13"/>
        <v>0</v>
      </c>
      <c r="M41" s="50" t="b">
        <f t="shared" si="13"/>
        <v>0</v>
      </c>
      <c r="N41" s="50" t="b">
        <f t="shared" si="13"/>
        <v>0</v>
      </c>
      <c r="O41" s="50" t="b">
        <f t="shared" si="13"/>
        <v>0</v>
      </c>
      <c r="P41" s="50" t="b">
        <f t="shared" si="13"/>
        <v>0</v>
      </c>
      <c r="Q41" s="50" t="b">
        <f t="shared" si="13"/>
        <v>0</v>
      </c>
      <c r="R41" s="50" t="b">
        <f t="shared" si="13"/>
        <v>0</v>
      </c>
      <c r="S41" s="50"/>
      <c r="T41" s="5"/>
      <c r="U41" s="5"/>
      <c r="V41" s="5"/>
      <c r="W41" s="5"/>
      <c r="X41" s="5"/>
      <c r="Y41" s="5"/>
      <c r="Z41" s="6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hidden="1">
      <c r="A42" s="5"/>
      <c r="B42" s="5" t="s">
        <v>35</v>
      </c>
      <c r="C42" s="50" t="str">
        <f>IF(C32=1,CONCATENATE($B10,$W34),CONCATENATE($W35,C37,$X35,C57,":",C58,"!"))</f>
        <v> ГОЛ!!!  переигрывает голкипера. СЧЁТ 0:0!</v>
      </c>
      <c r="D42" s="50" t="str">
        <f aca="true" t="shared" si="14" ref="D42:R42">IF(D32=1,CONCATENATE($B10,$W34),CONCATENATE($W35,D37,$X35,D57,":",D58,"!"))</f>
        <v> ГОЛ!!!  переигрывает голкипера. СЧЁТ 0:0!</v>
      </c>
      <c r="E42" s="50" t="str">
        <f t="shared" si="14"/>
        <v> ГОЛ!!!  переигрывает голкипера. СЧЁТ 0:0!</v>
      </c>
      <c r="F42" s="50" t="str">
        <f t="shared" si="14"/>
        <v> ГОЛ!!!  переигрывает голкипера. СЧЁТ 0:0!</v>
      </c>
      <c r="G42" s="50" t="str">
        <f t="shared" si="14"/>
        <v> ГОЛ!!!  переигрывает голкипера. СЧЁТ 0:0!</v>
      </c>
      <c r="H42" s="50" t="str">
        <f t="shared" si="14"/>
        <v> ГОЛ!!!  переигрывает голкипера. СЧЁТ 0:0!</v>
      </c>
      <c r="I42" s="50" t="str">
        <f t="shared" si="14"/>
        <v> ГОЛ!!!  переигрывает голкипера. СЧЁТ 0:0!</v>
      </c>
      <c r="J42" s="50" t="str">
        <f t="shared" si="14"/>
        <v> ГОЛ!!!  переигрывает голкипера. СЧЁТ 0:0!</v>
      </c>
      <c r="K42" s="50" t="str">
        <f t="shared" si="14"/>
        <v> ГОЛ!!!  переигрывает голкипера. СЧЁТ 0:0!</v>
      </c>
      <c r="L42" s="50" t="str">
        <f t="shared" si="14"/>
        <v> ГОЛ!!!  переигрывает голкипера. СЧЁТ 0:0!</v>
      </c>
      <c r="M42" s="50" t="str">
        <f t="shared" si="14"/>
        <v> ГОЛ!!!  переигрывает голкипера. СЧЁТ 0:0!</v>
      </c>
      <c r="N42" s="50" t="str">
        <f t="shared" si="14"/>
        <v> ГОЛ!!!  переигрывает голкипера. СЧЁТ 0:0!</v>
      </c>
      <c r="O42" s="50" t="str">
        <f t="shared" si="14"/>
        <v> ГОЛ!!!  переигрывает голкипера. СЧЁТ 0:0!</v>
      </c>
      <c r="P42" s="50" t="str">
        <f t="shared" si="14"/>
        <v> ГОЛ!!!  переигрывает голкипера. СЧЁТ 0:0!</v>
      </c>
      <c r="Q42" s="50" t="str">
        <f t="shared" si="14"/>
        <v> ГОЛ!!!  переигрывает голкипера. СЧЁТ 0:0!</v>
      </c>
      <c r="R42" s="50" t="str">
        <f t="shared" si="14"/>
        <v> ГОЛ!!!  переигрывает голкипера. СЧЁТ 0:0!</v>
      </c>
      <c r="S42" s="5"/>
      <c r="T42" s="5"/>
      <c r="U42" s="5"/>
      <c r="V42" s="5"/>
      <c r="W42" s="5"/>
      <c r="X42" s="5"/>
      <c r="Y42" s="5"/>
      <c r="Z42" s="6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hidden="1">
      <c r="A43" s="5"/>
      <c r="B43" s="5" t="s">
        <v>39</v>
      </c>
      <c r="C43" s="50">
        <f>IF(C32=1,$B10,IF(C33=1,$B11,IF(C34=1,$B12,IF(C35=1,$B13,""))))</f>
      </c>
      <c r="D43" s="50">
        <f aca="true" t="shared" si="15" ref="D43:R43">IF(D32=1,$B10,IF(D33=1,$B11,IF(D34=1,$B12,IF(D35=1,$B13,""))))</f>
      </c>
      <c r="E43" s="50">
        <f t="shared" si="15"/>
      </c>
      <c r="F43" s="50">
        <f t="shared" si="15"/>
      </c>
      <c r="G43" s="50">
        <f t="shared" si="15"/>
      </c>
      <c r="H43" s="50">
        <f t="shared" si="15"/>
      </c>
      <c r="I43" s="50">
        <f t="shared" si="15"/>
      </c>
      <c r="J43" s="50">
        <f t="shared" si="15"/>
      </c>
      <c r="K43" s="50">
        <f t="shared" si="15"/>
      </c>
      <c r="L43" s="50">
        <f t="shared" si="15"/>
      </c>
      <c r="M43" s="50">
        <f t="shared" si="15"/>
      </c>
      <c r="N43" s="50">
        <f t="shared" si="15"/>
      </c>
      <c r="O43" s="50">
        <f t="shared" si="15"/>
      </c>
      <c r="P43" s="50">
        <f t="shared" si="15"/>
      </c>
      <c r="Q43" s="50">
        <f t="shared" si="15"/>
      </c>
      <c r="R43" s="50">
        <f t="shared" si="15"/>
      </c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hidden="1">
      <c r="A44" s="5"/>
      <c r="B44" s="5" t="s">
        <v>40</v>
      </c>
      <c r="C44" s="50">
        <f>IF(C32=1,IF(C33=1,$B11,IF(C34=1,$B12,IF(C35=1,$B13,""))),IF(C33=1,IF(C34=1,$B12,IF(C35=1,$B13,"")),IF(C34=1,IF(C35=1,$B13,""),"")))</f>
      </c>
      <c r="D44" s="50">
        <f aca="true" t="shared" si="16" ref="D44:R44">IF(D32=1,IF(D33=1,$B11,IF(D34=1,$B12,IF(D35=1,$B13,""))),IF(D33=1,IF(D34=1,$B12,IF(D35=1,$B13,"")),IF(D34=1,IF(D35=1,$B13,""),"")))</f>
      </c>
      <c r="E44" s="50">
        <f t="shared" si="16"/>
      </c>
      <c r="F44" s="50">
        <f t="shared" si="16"/>
      </c>
      <c r="G44" s="50">
        <f t="shared" si="16"/>
      </c>
      <c r="H44" s="50">
        <f t="shared" si="16"/>
      </c>
      <c r="I44" s="50">
        <f t="shared" si="16"/>
      </c>
      <c r="J44" s="50">
        <f t="shared" si="16"/>
      </c>
      <c r="K44" s="50">
        <f t="shared" si="16"/>
      </c>
      <c r="L44" s="50">
        <f t="shared" si="16"/>
      </c>
      <c r="M44" s="50">
        <f t="shared" si="16"/>
      </c>
      <c r="N44" s="50">
        <f t="shared" si="16"/>
      </c>
      <c r="O44" s="50">
        <f t="shared" si="16"/>
      </c>
      <c r="P44" s="50">
        <f t="shared" si="16"/>
      </c>
      <c r="Q44" s="50">
        <f t="shared" si="16"/>
      </c>
      <c r="R44" s="50">
        <f t="shared" si="16"/>
      </c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hidden="1">
      <c r="A45" s="5"/>
      <c r="B45" s="5" t="s">
        <v>32</v>
      </c>
      <c r="C45" s="50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"Салют" продолжает атаковать</v>
      </c>
      <c r="D45" s="50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"Салют" продолжает атаковать</v>
      </c>
      <c r="E45" s="50" t="str">
        <f aca="true" t="shared" si="17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"Салют" продолжает атаковать</v>
      </c>
      <c r="F45" s="50" t="str">
        <f t="shared" si="17"/>
        <v>"Салют" продолжает атаковать</v>
      </c>
      <c r="G45" s="50" t="str">
        <f t="shared" si="17"/>
        <v>"Салют" продолжает атаковать</v>
      </c>
      <c r="H45" s="50" t="str">
        <f t="shared" si="17"/>
        <v>"Салют" продолжает атаковать</v>
      </c>
      <c r="I45" s="50" t="str">
        <f t="shared" si="17"/>
        <v>"Салют" продолжает атаковать</v>
      </c>
      <c r="J45" s="50" t="str">
        <f t="shared" si="17"/>
        <v>"Салют" продолжает атаковать</v>
      </c>
      <c r="K45" s="50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"Салют" продолжает атаковать</v>
      </c>
      <c r="L45" s="50" t="str">
        <f t="shared" si="17"/>
        <v>"Салют" продолжает атаковать</v>
      </c>
      <c r="M45" s="50" t="str">
        <f t="shared" si="17"/>
        <v>"Салют" продолжает атаковать</v>
      </c>
      <c r="N45" s="50" t="str">
        <f t="shared" si="17"/>
        <v>"Салют" продолжает атаковать</v>
      </c>
      <c r="O45" s="50" t="str">
        <f t="shared" si="17"/>
        <v>"Салют" продолжает атаковать</v>
      </c>
      <c r="P45" s="50" t="str">
        <f t="shared" si="17"/>
        <v>"Салют" продолжает атаковать</v>
      </c>
      <c r="Q45" s="50" t="str">
        <f t="shared" si="17"/>
        <v>"Салют" продолжает атаковать</v>
      </c>
      <c r="R45" s="50" t="str">
        <f t="shared" si="17"/>
        <v>"Салют" продолжает атаковать</v>
      </c>
      <c r="S45" s="5"/>
      <c r="T45" s="5"/>
      <c r="U45" s="5"/>
      <c r="V45" s="5"/>
      <c r="W45" s="5"/>
      <c r="X45" s="5"/>
      <c r="Y45" s="5"/>
      <c r="Z45" s="6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hidden="1">
      <c r="A46" s="5"/>
      <c r="B46" s="5" t="s">
        <v>33</v>
      </c>
      <c r="C46" s="50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"Ракета" продолжает атаковать</v>
      </c>
      <c r="D46" s="50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"Ракета" продолжает атаковать</v>
      </c>
      <c r="E46" s="50" t="str">
        <f aca="true" t="shared" si="18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"Ракета" продолжает атаковать</v>
      </c>
      <c r="F46" s="50" t="str">
        <f t="shared" si="18"/>
        <v>"Ракета" продолжает атаковать</v>
      </c>
      <c r="G46" s="50" t="str">
        <f t="shared" si="18"/>
        <v>"Ракета" продолжает атаковать</v>
      </c>
      <c r="H46" s="50" t="str">
        <f t="shared" si="18"/>
        <v>"Ракета" продолжает атаковать</v>
      </c>
      <c r="I46" s="50" t="str">
        <f t="shared" si="18"/>
        <v>"Ракета" продолжает атаковать</v>
      </c>
      <c r="J46" s="50" t="str">
        <f t="shared" si="18"/>
        <v>"Ракета" продолжает атаковать</v>
      </c>
      <c r="K46" s="50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"Ракета" продолжает атаковать</v>
      </c>
      <c r="L46" s="50" t="str">
        <f t="shared" si="18"/>
        <v>"Ракета" продолжает атаковать</v>
      </c>
      <c r="M46" s="50" t="str">
        <f t="shared" si="18"/>
        <v>"Ракета" продолжает атаковать</v>
      </c>
      <c r="N46" s="50" t="str">
        <f t="shared" si="18"/>
        <v>"Ракета" продолжает атаковать</v>
      </c>
      <c r="O46" s="50" t="str">
        <f t="shared" si="18"/>
        <v>"Ракета" продолжает атаковать</v>
      </c>
      <c r="P46" s="50" t="str">
        <f t="shared" si="18"/>
        <v>"Ракета" продолжает атаковать</v>
      </c>
      <c r="Q46" s="50" t="str">
        <f t="shared" si="18"/>
        <v>"Ракета" продолжает атаковать</v>
      </c>
      <c r="R46" s="50" t="str">
        <f t="shared" si="18"/>
        <v>"Ракета" продолжает атаковать</v>
      </c>
      <c r="S46" s="5"/>
      <c r="T46" s="5"/>
      <c r="U46" s="5"/>
      <c r="V46" s="5"/>
      <c r="W46" s="5"/>
      <c r="X46" s="5"/>
      <c r="Y46" s="5"/>
      <c r="Z46" s="6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hidden="1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  <c r="V47" s="5"/>
      <c r="W47" s="5"/>
      <c r="X47" s="5"/>
      <c r="Y47" s="5"/>
      <c r="Z47" s="6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hidden="1">
      <c r="A48" s="5"/>
      <c r="B48" s="5"/>
      <c r="C48" s="50" t="str">
        <f>W36</f>
        <v>Свисток арбитра. Матч начался!</v>
      </c>
      <c r="D48" s="50" t="str">
        <f>C40</f>
        <v>Мяч остается в центре поля</v>
      </c>
      <c r="E48" s="50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никак не могут организовать атаку</v>
      </c>
      <c r="F48" s="50" t="str">
        <f aca="true" t="shared" si="19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Некоторые болельщики уже захрапели на своих местах</v>
      </c>
      <c r="G48" s="50" t="str">
        <f t="shared" si="19"/>
        <v>Такой футбол нам не нужен…</v>
      </c>
      <c r="H48" s="50" t="str">
        <f t="shared" si="19"/>
        <v>Такой футбол нам не нужен…</v>
      </c>
      <c r="I48" s="50" t="str">
        <f t="shared" si="19"/>
        <v>Такой футбол нам не нужен…</v>
      </c>
      <c r="J48" s="50" t="str">
        <f t="shared" si="19"/>
        <v>Такой футбол нам не нужен…</v>
      </c>
      <c r="K48" s="50" t="str">
        <f t="shared" si="19"/>
        <v>Такой футбол нам не нужен…</v>
      </c>
      <c r="L48" s="50" t="str">
        <f>K40</f>
        <v>Мяч остается в центре поля</v>
      </c>
      <c r="M48" s="50" t="str">
        <f t="shared" si="19"/>
        <v>Такой футбол нам не нужен…</v>
      </c>
      <c r="N48" s="50" t="str">
        <f t="shared" si="19"/>
        <v>Такой футбол нам не нужен…</v>
      </c>
      <c r="O48" s="50" t="str">
        <f t="shared" si="19"/>
        <v>Такой футбол нам не нужен…</v>
      </c>
      <c r="P48" s="50" t="str">
        <f t="shared" si="19"/>
        <v>Такой футбол нам не нужен…</v>
      </c>
      <c r="Q48" s="50" t="str">
        <f t="shared" si="19"/>
        <v>Такой футбол нам не нужен…</v>
      </c>
      <c r="R48" s="50" t="str">
        <f t="shared" si="19"/>
        <v>Такой футбол нам не нужен…</v>
      </c>
      <c r="S48" s="5" t="str">
        <f t="shared" si="19"/>
        <v>Такой футбол нам не нужен…</v>
      </c>
      <c r="T48" s="5"/>
      <c r="U48" s="5"/>
      <c r="V48" s="5"/>
      <c r="W48" s="5"/>
      <c r="X48" s="5"/>
      <c r="Y48" s="5"/>
      <c r="Z48" s="6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hidden="1">
      <c r="A49" s="5"/>
      <c r="B49" s="5"/>
      <c r="C49" s="50">
        <f>IF(C24=1,C37,0)</f>
        <v>0</v>
      </c>
      <c r="D49" s="50">
        <f aca="true" t="shared" si="20" ref="D49:R49">IF(D24=1,D37,0)</f>
        <v>0</v>
      </c>
      <c r="E49" s="50">
        <f t="shared" si="20"/>
        <v>0</v>
      </c>
      <c r="F49" s="50">
        <f t="shared" si="20"/>
        <v>0</v>
      </c>
      <c r="G49" s="50">
        <f t="shared" si="20"/>
        <v>0</v>
      </c>
      <c r="H49" s="50">
        <f t="shared" si="20"/>
        <v>0</v>
      </c>
      <c r="I49" s="50">
        <f t="shared" si="20"/>
        <v>0</v>
      </c>
      <c r="J49" s="50">
        <f t="shared" si="20"/>
        <v>0</v>
      </c>
      <c r="K49" s="50">
        <f t="shared" si="20"/>
        <v>0</v>
      </c>
      <c r="L49" s="50">
        <f t="shared" si="20"/>
        <v>0</v>
      </c>
      <c r="M49" s="50">
        <f t="shared" si="20"/>
        <v>0</v>
      </c>
      <c r="N49" s="50">
        <f t="shared" si="20"/>
        <v>0</v>
      </c>
      <c r="O49" s="50">
        <f t="shared" si="20"/>
        <v>0</v>
      </c>
      <c r="P49" s="50">
        <f t="shared" si="20"/>
        <v>0</v>
      </c>
      <c r="Q49" s="50">
        <f t="shared" si="20"/>
        <v>0</v>
      </c>
      <c r="R49" s="50">
        <f t="shared" si="20"/>
        <v>0</v>
      </c>
      <c r="S49" s="5"/>
      <c r="T49" s="5"/>
      <c r="U49" s="5"/>
      <c r="V49" s="5"/>
      <c r="W49" s="5"/>
      <c r="X49" s="5"/>
      <c r="Y49" s="5"/>
      <c r="Z49" s="6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hidden="1">
      <c r="A50" s="5"/>
      <c r="B50" s="5"/>
      <c r="C50" s="50">
        <f>IF(C36=1,C43,0)</f>
        <v>0</v>
      </c>
      <c r="D50" s="50">
        <f aca="true" t="shared" si="21" ref="D50:R50">IF(D36=1,D43,0)</f>
        <v>0</v>
      </c>
      <c r="E50" s="50">
        <f t="shared" si="21"/>
        <v>0</v>
      </c>
      <c r="F50" s="50">
        <f t="shared" si="21"/>
        <v>0</v>
      </c>
      <c r="G50" s="50">
        <f t="shared" si="21"/>
        <v>0</v>
      </c>
      <c r="H50" s="50">
        <f t="shared" si="21"/>
        <v>0</v>
      </c>
      <c r="I50" s="50">
        <f t="shared" si="21"/>
        <v>0</v>
      </c>
      <c r="J50" s="50">
        <f t="shared" si="21"/>
        <v>0</v>
      </c>
      <c r="K50" s="50">
        <f t="shared" si="21"/>
        <v>0</v>
      </c>
      <c r="L50" s="50">
        <f t="shared" si="21"/>
        <v>0</v>
      </c>
      <c r="M50" s="50">
        <f t="shared" si="21"/>
        <v>0</v>
      </c>
      <c r="N50" s="50">
        <f t="shared" si="21"/>
        <v>0</v>
      </c>
      <c r="O50" s="50">
        <f t="shared" si="21"/>
        <v>0</v>
      </c>
      <c r="P50" s="50">
        <f t="shared" si="21"/>
        <v>0</v>
      </c>
      <c r="Q50" s="50">
        <f t="shared" si="21"/>
        <v>0</v>
      </c>
      <c r="R50" s="50">
        <f t="shared" si="21"/>
        <v>0</v>
      </c>
      <c r="S50" s="5"/>
      <c r="T50" s="5"/>
      <c r="U50" s="5"/>
      <c r="V50" s="5"/>
      <c r="W50" s="5"/>
      <c r="X50" s="5"/>
      <c r="Y50" s="5"/>
      <c r="Z50" s="6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hidden="1">
      <c r="A51" s="5"/>
      <c r="B51" s="5"/>
      <c r="C51" s="50">
        <f>IF(C24=1,C38,0)</f>
        <v>0</v>
      </c>
      <c r="D51" s="50">
        <f aca="true" t="shared" si="22" ref="D51:R51">IF(D24=1,D38,0)</f>
        <v>0</v>
      </c>
      <c r="E51" s="50">
        <f t="shared" si="22"/>
        <v>0</v>
      </c>
      <c r="F51" s="50">
        <f t="shared" si="22"/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50">
        <f t="shared" si="22"/>
        <v>0</v>
      </c>
      <c r="K51" s="50">
        <f t="shared" si="22"/>
        <v>0</v>
      </c>
      <c r="L51" s="50">
        <f t="shared" si="22"/>
        <v>0</v>
      </c>
      <c r="M51" s="50">
        <f t="shared" si="22"/>
        <v>0</v>
      </c>
      <c r="N51" s="50">
        <f t="shared" si="22"/>
        <v>0</v>
      </c>
      <c r="O51" s="50">
        <f t="shared" si="22"/>
        <v>0</v>
      </c>
      <c r="P51" s="50">
        <f t="shared" si="22"/>
        <v>0</v>
      </c>
      <c r="Q51" s="50">
        <f t="shared" si="22"/>
        <v>0</v>
      </c>
      <c r="R51" s="50">
        <f t="shared" si="22"/>
        <v>0</v>
      </c>
      <c r="S51" s="5"/>
      <c r="T51" s="5"/>
      <c r="U51" s="5"/>
      <c r="V51" s="5"/>
      <c r="W51" s="5"/>
      <c r="X51" s="5"/>
      <c r="Y51" s="5"/>
      <c r="Z51" s="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hidden="1">
      <c r="A52" s="5"/>
      <c r="B52" s="5"/>
      <c r="C52" s="50">
        <f>IF(C36=1,C44,0)</f>
        <v>0</v>
      </c>
      <c r="D52" s="50">
        <f aca="true" t="shared" si="23" ref="D52:R52">IF(D36=1,D44,0)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0</v>
      </c>
      <c r="M52" s="50">
        <f t="shared" si="23"/>
        <v>0</v>
      </c>
      <c r="N52" s="50">
        <f t="shared" si="23"/>
        <v>0</v>
      </c>
      <c r="O52" s="50">
        <f t="shared" si="23"/>
        <v>0</v>
      </c>
      <c r="P52" s="50">
        <f t="shared" si="23"/>
        <v>0</v>
      </c>
      <c r="Q52" s="50">
        <f t="shared" si="23"/>
        <v>0</v>
      </c>
      <c r="R52" s="50">
        <f t="shared" si="23"/>
        <v>0</v>
      </c>
      <c r="S52" s="5"/>
      <c r="T52" s="5"/>
      <c r="U52" s="5"/>
      <c r="V52" s="5"/>
      <c r="W52" s="5"/>
      <c r="X52" s="5"/>
      <c r="Y52" s="5"/>
      <c r="Z52" s="6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hidden="1">
      <c r="A53" s="5"/>
      <c r="B53" s="5"/>
      <c r="C53" s="50">
        <f>IF(OR(C30="C1",C30="G1"),C37,IF(OR(C30="C2",C30="G2"),C43,0))</f>
        <v>0</v>
      </c>
      <c r="D53" s="50">
        <f aca="true" t="shared" si="24" ref="D53:R53">IF(OR(D30="C1",D30="G1"),D37,IF(OR(D30="C2",D30="G2"),D43,0))</f>
        <v>0</v>
      </c>
      <c r="E53" s="50">
        <f t="shared" si="24"/>
        <v>0</v>
      </c>
      <c r="F53" s="50">
        <f t="shared" si="24"/>
        <v>0</v>
      </c>
      <c r="G53" s="50">
        <f t="shared" si="24"/>
        <v>0</v>
      </c>
      <c r="H53" s="50">
        <f t="shared" si="24"/>
        <v>0</v>
      </c>
      <c r="I53" s="50">
        <f t="shared" si="24"/>
        <v>0</v>
      </c>
      <c r="J53" s="50">
        <f t="shared" si="24"/>
        <v>0</v>
      </c>
      <c r="K53" s="50">
        <f t="shared" si="24"/>
        <v>0</v>
      </c>
      <c r="L53" s="50">
        <f t="shared" si="24"/>
        <v>0</v>
      </c>
      <c r="M53" s="50">
        <f t="shared" si="24"/>
        <v>0</v>
      </c>
      <c r="N53" s="50">
        <f t="shared" si="24"/>
        <v>0</v>
      </c>
      <c r="O53" s="50">
        <f t="shared" si="24"/>
        <v>0</v>
      </c>
      <c r="P53" s="50">
        <f t="shared" si="24"/>
        <v>0</v>
      </c>
      <c r="Q53" s="50">
        <f t="shared" si="24"/>
        <v>0</v>
      </c>
      <c r="R53" s="50">
        <f t="shared" si="24"/>
        <v>0</v>
      </c>
      <c r="S53" s="5"/>
      <c r="T53" s="5"/>
      <c r="U53" s="5"/>
      <c r="V53" s="5"/>
      <c r="W53" s="5"/>
      <c r="X53" s="5"/>
      <c r="Y53" s="5"/>
      <c r="Z53" s="6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hidden="1">
      <c r="A54" s="5"/>
      <c r="B54" s="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"/>
      <c r="T54" s="5"/>
      <c r="U54" s="5"/>
      <c r="V54" s="5"/>
      <c r="W54" s="5"/>
      <c r="X54" s="5"/>
      <c r="Y54" s="5"/>
      <c r="Z54" s="6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hidden="1">
      <c r="A55" s="5"/>
      <c r="B55" s="5"/>
      <c r="C55" s="50">
        <f aca="true" t="shared" si="25" ref="C55:R55">IF(C24=1,CONCATENATE(C57,":",C58," (",C56,") - ",C37," (",C38,"), "),IF(C36=1,CONCATENATE(C57,":",C58," (",C56,") - ",C43," (",C44,"), "),""))</f>
      </c>
      <c r="D55" s="50">
        <f t="shared" si="25"/>
      </c>
      <c r="E55" s="50">
        <f t="shared" si="25"/>
      </c>
      <c r="F55" s="50">
        <f t="shared" si="25"/>
      </c>
      <c r="G55" s="50">
        <f t="shared" si="25"/>
      </c>
      <c r="H55" s="50">
        <f t="shared" si="25"/>
      </c>
      <c r="I55" s="50">
        <f t="shared" si="25"/>
      </c>
      <c r="J55" s="50">
        <f t="shared" si="25"/>
      </c>
      <c r="K55" s="50">
        <f t="shared" si="25"/>
      </c>
      <c r="L55" s="50">
        <f t="shared" si="25"/>
      </c>
      <c r="M55" s="50">
        <f t="shared" si="25"/>
      </c>
      <c r="N55" s="50">
        <f t="shared" si="25"/>
      </c>
      <c r="O55" s="50">
        <f t="shared" si="25"/>
      </c>
      <c r="P55" s="50">
        <f t="shared" si="25"/>
      </c>
      <c r="Q55" s="50">
        <f t="shared" si="25"/>
      </c>
      <c r="R55" s="50">
        <f t="shared" si="25"/>
      </c>
      <c r="S55" s="5"/>
      <c r="T55" s="5"/>
      <c r="U55" s="5"/>
      <c r="V55" s="5"/>
      <c r="W55" s="5"/>
      <c r="X55" s="5"/>
      <c r="Y55" s="5"/>
      <c r="Z55" s="6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hidden="1">
      <c r="A56" s="5"/>
      <c r="B56" s="5"/>
      <c r="C56" s="50">
        <v>1</v>
      </c>
      <c r="D56" s="50">
        <v>2</v>
      </c>
      <c r="E56" s="50">
        <v>3</v>
      </c>
      <c r="F56" s="50">
        <v>4</v>
      </c>
      <c r="G56" s="50">
        <v>5</v>
      </c>
      <c r="H56" s="50">
        <v>6</v>
      </c>
      <c r="I56" s="50">
        <v>7</v>
      </c>
      <c r="J56" s="50">
        <v>8</v>
      </c>
      <c r="K56" s="50">
        <v>9</v>
      </c>
      <c r="L56" s="50">
        <v>10</v>
      </c>
      <c r="M56" s="50">
        <v>11</v>
      </c>
      <c r="N56" s="50">
        <v>12</v>
      </c>
      <c r="O56" s="50">
        <v>13</v>
      </c>
      <c r="P56" s="50">
        <v>14</v>
      </c>
      <c r="Q56" s="50">
        <v>15</v>
      </c>
      <c r="R56" s="50">
        <v>16</v>
      </c>
      <c r="S56" s="5"/>
      <c r="T56" s="5"/>
      <c r="U56" s="5"/>
      <c r="V56" s="5"/>
      <c r="W56" s="5"/>
      <c r="X56" s="5"/>
      <c r="Y56" s="5"/>
      <c r="Z56" s="6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hidden="1">
      <c r="A57" s="5"/>
      <c r="B57" s="5" t="s">
        <v>49</v>
      </c>
      <c r="C57" s="50">
        <f>COUNTIF(C24,1)</f>
        <v>0</v>
      </c>
      <c r="D57" s="50">
        <f>C57+COUNTIF(D24,1)</f>
        <v>0</v>
      </c>
      <c r="E57" s="50">
        <f aca="true" t="shared" si="26" ref="E57:R57">D57+COUNTIF(E24,1)</f>
        <v>0</v>
      </c>
      <c r="F57" s="50">
        <f t="shared" si="26"/>
        <v>0</v>
      </c>
      <c r="G57" s="50">
        <f t="shared" si="26"/>
        <v>0</v>
      </c>
      <c r="H57" s="50">
        <f t="shared" si="26"/>
        <v>0</v>
      </c>
      <c r="I57" s="50">
        <f t="shared" si="26"/>
        <v>0</v>
      </c>
      <c r="J57" s="50">
        <f t="shared" si="26"/>
        <v>0</v>
      </c>
      <c r="K57" s="50">
        <f t="shared" si="26"/>
        <v>0</v>
      </c>
      <c r="L57" s="50">
        <f t="shared" si="26"/>
        <v>0</v>
      </c>
      <c r="M57" s="50">
        <f t="shared" si="26"/>
        <v>0</v>
      </c>
      <c r="N57" s="50">
        <f t="shared" si="26"/>
        <v>0</v>
      </c>
      <c r="O57" s="50">
        <f t="shared" si="26"/>
        <v>0</v>
      </c>
      <c r="P57" s="50">
        <f t="shared" si="26"/>
        <v>0</v>
      </c>
      <c r="Q57" s="50">
        <f t="shared" si="26"/>
        <v>0</v>
      </c>
      <c r="R57" s="50">
        <f t="shared" si="26"/>
        <v>0</v>
      </c>
      <c r="S57" s="5"/>
      <c r="T57" s="5"/>
      <c r="U57" s="5"/>
      <c r="V57" s="5"/>
      <c r="W57" s="5"/>
      <c r="X57" s="5"/>
      <c r="Y57" s="5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hidden="1">
      <c r="A58" s="5"/>
      <c r="B58" s="5"/>
      <c r="C58" s="50">
        <f>COUNTIF(C36,1)</f>
        <v>0</v>
      </c>
      <c r="D58" s="50">
        <f>C58+COUNTIF(D36,1)</f>
        <v>0</v>
      </c>
      <c r="E58" s="50">
        <f aca="true" t="shared" si="27" ref="E58:R58">D58+COUNTIF(E36,1)</f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  <c r="L58" s="50">
        <f t="shared" si="27"/>
        <v>0</v>
      </c>
      <c r="M58" s="50">
        <f t="shared" si="27"/>
        <v>0</v>
      </c>
      <c r="N58" s="50">
        <f t="shared" si="27"/>
        <v>0</v>
      </c>
      <c r="O58" s="50">
        <f t="shared" si="27"/>
        <v>0</v>
      </c>
      <c r="P58" s="50">
        <f t="shared" si="27"/>
        <v>0</v>
      </c>
      <c r="Q58" s="50">
        <f t="shared" si="27"/>
        <v>0</v>
      </c>
      <c r="R58" s="50">
        <f t="shared" si="27"/>
        <v>0</v>
      </c>
      <c r="S58" s="5"/>
      <c r="T58" s="5"/>
      <c r="U58" s="5"/>
      <c r="V58" s="5"/>
      <c r="W58" s="5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hidden="1">
      <c r="A59" s="5"/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"/>
      <c r="T59" s="5"/>
      <c r="U59" s="5"/>
      <c r="V59" s="5"/>
      <c r="W59" s="5"/>
      <c r="X59" s="5"/>
      <c r="Y59" s="5"/>
      <c r="Z59" s="6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hidden="1">
      <c r="A60" s="5"/>
      <c r="B60" s="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"/>
      <c r="T60" s="5"/>
      <c r="U60" s="5"/>
      <c r="V60" s="5"/>
      <c r="W60" s="5"/>
      <c r="X60" s="5"/>
      <c r="Y60" s="5"/>
      <c r="Z60" s="6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>
      <c r="A61" s="5"/>
      <c r="B61" s="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"/>
      <c r="T61" s="5"/>
      <c r="U61" s="5"/>
      <c r="V61" s="5"/>
      <c r="W61" s="5"/>
      <c r="X61" s="5"/>
      <c r="Y61" s="5"/>
      <c r="Z61" s="6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>
      <c r="A62" s="5"/>
      <c r="B62" s="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"/>
      <c r="T62" s="5"/>
      <c r="U62" s="5"/>
      <c r="V62" s="5"/>
      <c r="W62" s="5"/>
      <c r="X62" s="5"/>
      <c r="Y62" s="5"/>
      <c r="Z62" s="6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5">
      <c r="A63" s="5"/>
      <c r="B63" s="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"/>
      <c r="T63" s="5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>
      <c r="A64" s="5"/>
      <c r="B64" s="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"/>
      <c r="T64" s="5"/>
      <c r="U64" s="5"/>
      <c r="V64" s="5"/>
      <c r="W64" s="5"/>
      <c r="X64" s="5"/>
      <c r="Y64" s="5"/>
      <c r="Z64" s="6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sheetProtection password="C54F" sheet="1"/>
  <mergeCells count="23">
    <mergeCell ref="M1:M2"/>
    <mergeCell ref="B15:W16"/>
    <mergeCell ref="E1:E2"/>
    <mergeCell ref="B20:W20"/>
    <mergeCell ref="B21:W21"/>
    <mergeCell ref="S1:S2"/>
    <mergeCell ref="O1:O2"/>
    <mergeCell ref="P1:P2"/>
    <mergeCell ref="Q1:Q2"/>
    <mergeCell ref="R1:R2"/>
    <mergeCell ref="F1:F2"/>
    <mergeCell ref="G1:G2"/>
    <mergeCell ref="H1:H2"/>
    <mergeCell ref="B17:W19"/>
    <mergeCell ref="A1:B1"/>
    <mergeCell ref="A2:B2"/>
    <mergeCell ref="I1:I2"/>
    <mergeCell ref="J1:J2"/>
    <mergeCell ref="K1:K2"/>
    <mergeCell ref="L1:L2"/>
    <mergeCell ref="N1:N2"/>
    <mergeCell ref="C1:C2"/>
    <mergeCell ref="D1:D2"/>
  </mergeCells>
  <conditionalFormatting sqref="C4:C7 C10:C13 D4:D7 D10:D13 E4:E7 E10:E13 F4:F7 F10:F13 G4:R7 G10:R13">
    <cfRule type="cellIs" priority="1" dxfId="11" operator="equal">
      <formula>C$8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.57421875" style="7" customWidth="1"/>
    <col min="2" max="2" width="17.421875" style="7" customWidth="1"/>
    <col min="3" max="5" width="2.8515625" style="52" customWidth="1"/>
    <col min="6" max="9" width="2.57421875" style="52" customWidth="1"/>
    <col min="10" max="10" width="2.7109375" style="52" customWidth="1"/>
    <col min="11" max="11" width="3.140625" style="52" customWidth="1"/>
    <col min="12" max="18" width="2.57421875" style="52" customWidth="1"/>
    <col min="19" max="19" width="4.7109375" style="7" customWidth="1"/>
    <col min="20" max="23" width="2.57421875" style="7" customWidth="1"/>
    <col min="24" max="24" width="0.71875" style="7" customWidth="1"/>
    <col min="25" max="25" width="2.57421875" style="7" customWidth="1"/>
    <col min="26" max="26" width="93.8515625" style="53" customWidth="1"/>
    <col min="27" max="27" width="3.8515625" style="7" customWidth="1"/>
    <col min="28" max="33" width="2.00390625" style="7" hidden="1" customWidth="1"/>
    <col min="34" max="16384" width="9.140625" style="7" customWidth="1"/>
  </cols>
  <sheetData>
    <row r="1" spans="1:36" ht="15" customHeight="1" thickBot="1" thickTop="1">
      <c r="A1" s="72" t="str">
        <f>Лист1!B1</f>
        <v>Тур №1</v>
      </c>
      <c r="B1" s="73"/>
      <c r="C1" s="76" t="str">
        <f>Лист1!$G2</f>
        <v>Челси - Фулхэм </v>
      </c>
      <c r="D1" s="76" t="str">
        <f>Лист1!$G3</f>
        <v>Ливерпуль - Блэкберн </v>
      </c>
      <c r="E1" s="76" t="str">
        <f>Лист1!$G4</f>
        <v>Болтон - Ньюкасл </v>
      </c>
      <c r="F1" s="76" t="str">
        <f>Лист1!$G5</f>
        <v>Сандерлэнд - Эвертон </v>
      </c>
      <c r="G1" s="76" t="str">
        <f>Лист1!$G6</f>
        <v>Вест Бромвич - Манчестер Сити </v>
      </c>
      <c r="H1" s="76" t="str">
        <f>Лист1!$G7</f>
        <v>Сток Сити - Астон Вилла </v>
      </c>
      <c r="I1" s="76" t="str">
        <f>Лист1!$G8</f>
        <v>Суонси - КПР </v>
      </c>
      <c r="J1" s="78" t="str">
        <f>Лист1!$G9</f>
        <v>Норвич - Тоттенхэм </v>
      </c>
      <c r="K1" s="80" t="str">
        <f>Лист1!$G10</f>
        <v>Ливерпуль - Ньюкасл </v>
      </c>
      <c r="L1" s="76" t="str">
        <f>Лист1!$G11</f>
        <v>Суонси - Тоттенхэм </v>
      </c>
      <c r="M1" s="76" t="str">
        <f>Лист1!$G12</f>
        <v>Норвич - Фулхэм </v>
      </c>
      <c r="N1" s="76" t="str">
        <f>Лист1!$G13</f>
        <v>Болтон - Вулверхэмптон </v>
      </c>
      <c r="O1" s="76" t="str">
        <f>Лист1!$G14</f>
        <v>Вест Бромвич - Эвертон </v>
      </c>
      <c r="P1" s="76" t="str">
        <f>Лист1!$G15</f>
        <v>Сандерлэнд - Манчестер Сити </v>
      </c>
      <c r="Q1" s="76" t="str">
        <f>Лист1!$G16</f>
        <v>Блэкберн - Сток Сити </v>
      </c>
      <c r="R1" s="78" t="str">
        <f>Лист1!$G17</f>
        <v>Фулхэм - Арсенал</v>
      </c>
      <c r="S1" s="88" t="s">
        <v>11</v>
      </c>
      <c r="T1" s="2"/>
      <c r="U1" s="3"/>
      <c r="V1" s="3"/>
      <c r="W1" s="4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14.75" customHeight="1" thickTop="1">
      <c r="A2" s="74" t="str">
        <f>Лист1!C1</f>
        <v>26.12.11 - 02.01.12</v>
      </c>
      <c r="B2" s="75"/>
      <c r="C2" s="77"/>
      <c r="D2" s="77"/>
      <c r="E2" s="77"/>
      <c r="F2" s="77"/>
      <c r="G2" s="77"/>
      <c r="H2" s="77"/>
      <c r="I2" s="77"/>
      <c r="J2" s="79"/>
      <c r="K2" s="81"/>
      <c r="L2" s="77"/>
      <c r="M2" s="77"/>
      <c r="N2" s="77"/>
      <c r="O2" s="77"/>
      <c r="P2" s="77"/>
      <c r="Q2" s="77"/>
      <c r="R2" s="79"/>
      <c r="S2" s="89"/>
      <c r="T2" s="8" t="s">
        <v>45</v>
      </c>
      <c r="U2" s="9" t="s">
        <v>46</v>
      </c>
      <c r="V2" s="9" t="s">
        <v>48</v>
      </c>
      <c r="W2" s="10" t="s">
        <v>47</v>
      </c>
      <c r="X2" s="11"/>
      <c r="Y2" s="12"/>
      <c r="Z2" s="13" t="str">
        <f>CONCATENATE("Ход матча ",B3," - ",B9)</f>
        <v>Ход матча "Родник" - "Звезда"</v>
      </c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14"/>
      <c r="B3" s="15" t="str">
        <f>Лист1!B14</f>
        <v>"Родник"</v>
      </c>
      <c r="C3" s="16">
        <f>C25</f>
        <v>0</v>
      </c>
      <c r="D3" s="16">
        <f aca="true" t="shared" si="0" ref="D3:R3">D25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8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9">
        <f>SUM(S4:S7)</f>
        <v>0</v>
      </c>
      <c r="T3" s="54">
        <f>SUM(T4:T7)</f>
        <v>0</v>
      </c>
      <c r="U3" s="20"/>
      <c r="V3" s="20"/>
      <c r="W3" s="21"/>
      <c r="X3" s="11"/>
      <c r="Y3" s="22"/>
      <c r="Z3" s="67" t="str">
        <f>W36</f>
        <v>Свисток арбитра. Матч начался!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23"/>
      <c r="B4" s="24" t="str">
        <f>Лист1!B15</f>
        <v>Шевцов Э.</v>
      </c>
      <c r="C4" s="25" t="str">
        <f>LEFT(Лист1!C15,1)</f>
        <v>1</v>
      </c>
      <c r="D4" s="25" t="str">
        <f>RIGHT(LEFT(Лист1!$C15,2),1)</f>
        <v>1</v>
      </c>
      <c r="E4" s="25" t="str">
        <f>RIGHT(LEFT(Лист1!$C15,3),1)</f>
        <v>2</v>
      </c>
      <c r="F4" s="25" t="str">
        <f>RIGHT(LEFT(Лист1!$C15,4),1)</f>
        <v>0</v>
      </c>
      <c r="G4" s="25" t="str">
        <f>RIGHT(LEFT(Лист1!$C15,5),1)</f>
        <v>2</v>
      </c>
      <c r="H4" s="25" t="str">
        <f>RIGHT(LEFT(Лист1!$C15,6),1)</f>
        <v>0</v>
      </c>
      <c r="I4" s="25" t="str">
        <f>RIGHT(LEFT(Лист1!$C15,7),1)</f>
        <v>1</v>
      </c>
      <c r="J4" s="26" t="str">
        <f>RIGHT(LEFT(Лист1!$C15,8),1)</f>
        <v>2</v>
      </c>
      <c r="K4" s="27" t="str">
        <f>RIGHT(LEFT(Лист1!$C15,9),1)</f>
        <v>1</v>
      </c>
      <c r="L4" s="25" t="str">
        <f>RIGHT(LEFT(Лист1!$C15,10),1)</f>
        <v>2</v>
      </c>
      <c r="M4" s="25" t="str">
        <f>RIGHT(LEFT(Лист1!$C15,11),1)</f>
        <v>0</v>
      </c>
      <c r="N4" s="25" t="str">
        <f>RIGHT(LEFT(Лист1!$C15,12),1)</f>
        <v>1</v>
      </c>
      <c r="O4" s="25" t="str">
        <f>RIGHT(LEFT(Лист1!$C15,13),1)</f>
        <v>0</v>
      </c>
      <c r="P4" s="25" t="str">
        <f>RIGHT(LEFT(Лист1!$C15,14),1)</f>
        <v>2</v>
      </c>
      <c r="Q4" s="25" t="str">
        <f>RIGHT(LEFT(Лист1!$C15,15),1)</f>
        <v>2</v>
      </c>
      <c r="R4" s="26" t="str">
        <f>RIGHT(LEFT(Лист1!$C15,16),1)</f>
        <v>2</v>
      </c>
      <c r="S4" s="28">
        <f>SUM(C26:R26)</f>
        <v>0</v>
      </c>
      <c r="T4" s="29">
        <f>COUNTIF($C$49:$R$50,B4)</f>
        <v>0</v>
      </c>
      <c r="U4" s="30">
        <f>COUNTIF($C$51:$R$52,B4)</f>
        <v>0</v>
      </c>
      <c r="V4" s="30">
        <f>COUNTIF($C$53:$R$53,B4)</f>
        <v>0</v>
      </c>
      <c r="W4" s="31">
        <f>COUNTIF(C36:R36,3)</f>
        <v>0</v>
      </c>
      <c r="X4" s="11"/>
      <c r="Y4" s="32">
        <v>1</v>
      </c>
      <c r="Z4" s="67" t="str">
        <f>IF(C$8="",CONCATENATE(C1," (",AB4,"-",AC4,"-",AD4,") - (",AE4,"-",AF4,"-",AG4,")"),D$48)</f>
        <v>Челси - Фулхэм  (4-0-0) - (4-0-0)</v>
      </c>
      <c r="AA4" s="5"/>
      <c r="AB4" s="5">
        <f>COUNTIF($C$4:$C$7,1)</f>
        <v>4</v>
      </c>
      <c r="AC4" s="5">
        <f>COUNTIF($C$4:$C$7,0)</f>
        <v>0</v>
      </c>
      <c r="AD4" s="5">
        <f>COUNTIF($C$4:$C$7,2)</f>
        <v>0</v>
      </c>
      <c r="AE4" s="5">
        <f>COUNTIF($C$10:$C$13,1)</f>
        <v>4</v>
      </c>
      <c r="AF4" s="5">
        <f>COUNTIF($C$10:$C$13,0)</f>
        <v>0</v>
      </c>
      <c r="AG4" s="5">
        <f>COUNTIF($C$10:$C$13,2)</f>
        <v>0</v>
      </c>
      <c r="AH4" s="5"/>
      <c r="AI4" s="5"/>
      <c r="AJ4" s="5"/>
    </row>
    <row r="5" spans="1:36" ht="15">
      <c r="A5" s="23"/>
      <c r="B5" s="24" t="str">
        <f>Лист1!B16</f>
        <v>Караванский П.</v>
      </c>
      <c r="C5" s="25" t="str">
        <f>LEFT(Лист1!C16,1)</f>
        <v>1</v>
      </c>
      <c r="D5" s="25" t="str">
        <f>RIGHT(LEFT(Лист1!$C16,2),1)</f>
        <v>1</v>
      </c>
      <c r="E5" s="25" t="str">
        <f>RIGHT(LEFT(Лист1!$C16,3),1)</f>
        <v>1</v>
      </c>
      <c r="F5" s="25" t="str">
        <f>RIGHT(LEFT(Лист1!$C16,4),1)</f>
        <v>0</v>
      </c>
      <c r="G5" s="25" t="str">
        <f>RIGHT(LEFT(Лист1!$C16,5),1)</f>
        <v>2</v>
      </c>
      <c r="H5" s="25" t="str">
        <f>RIGHT(LEFT(Лист1!$C16,6),1)</f>
        <v>1</v>
      </c>
      <c r="I5" s="25" t="str">
        <f>RIGHT(LEFT(Лист1!$C16,7),1)</f>
        <v>1</v>
      </c>
      <c r="J5" s="26" t="str">
        <f>RIGHT(LEFT(Лист1!$C16,8),1)</f>
        <v>2</v>
      </c>
      <c r="K5" s="27" t="str">
        <f>RIGHT(LEFT(Лист1!$C16,9),1)</f>
        <v>1</v>
      </c>
      <c r="L5" s="25" t="str">
        <f>RIGHT(LEFT(Лист1!$C16,10),1)</f>
        <v>0</v>
      </c>
      <c r="M5" s="25" t="str">
        <f>RIGHT(LEFT(Лист1!$C16,11),1)</f>
        <v>0</v>
      </c>
      <c r="N5" s="25" t="str">
        <f>RIGHT(LEFT(Лист1!$C16,12),1)</f>
        <v>1</v>
      </c>
      <c r="O5" s="25" t="str">
        <f>RIGHT(LEFT(Лист1!$C16,13),1)</f>
        <v>2</v>
      </c>
      <c r="P5" s="25" t="str">
        <f>RIGHT(LEFT(Лист1!$C16,14),1)</f>
        <v>2</v>
      </c>
      <c r="Q5" s="25" t="str">
        <f>RIGHT(LEFT(Лист1!$C16,15),1)</f>
        <v>2</v>
      </c>
      <c r="R5" s="26" t="str">
        <f>RIGHT(LEFT(Лист1!$C16,16),1)</f>
        <v>2</v>
      </c>
      <c r="S5" s="28">
        <f>SUM(C27:R27)</f>
        <v>0</v>
      </c>
      <c r="T5" s="29">
        <f>COUNTIF($C$49:$R$50,B5)</f>
        <v>0</v>
      </c>
      <c r="U5" s="30">
        <f>COUNTIF($C$51:$R$52,B5)</f>
        <v>0</v>
      </c>
      <c r="V5" s="30">
        <f>COUNTIF($C$53:$R$53,B5)</f>
        <v>0</v>
      </c>
      <c r="W5" s="31"/>
      <c r="X5" s="11"/>
      <c r="Y5" s="32">
        <v>2</v>
      </c>
      <c r="Z5" s="67" t="str">
        <f>IF(D$8="",CONCATENATE(D1," (",AB5,"-",AC5,"-",AD5,") - (",AE5,"-",AF5,"-",AG5,")"),E$48)</f>
        <v>Ливерпуль - Блэкберн  (4-0-0) - (4-0-0)</v>
      </c>
      <c r="AA5" s="5"/>
      <c r="AB5" s="5">
        <f>COUNTIF($D$4:$D$7,1)</f>
        <v>4</v>
      </c>
      <c r="AC5" s="5">
        <f>COUNTIF($D$4:$D$7,0)</f>
        <v>0</v>
      </c>
      <c r="AD5" s="5">
        <f>COUNTIF($D$4:$D$7,2)</f>
        <v>0</v>
      </c>
      <c r="AE5" s="5">
        <f>COUNTIF($D$10:$D$13,1)</f>
        <v>4</v>
      </c>
      <c r="AF5" s="5">
        <f>COUNTIF($D$10:$D$13,0)</f>
        <v>0</v>
      </c>
      <c r="AG5" s="5">
        <f>COUNTIF($D$10:$D$13,2)</f>
        <v>0</v>
      </c>
      <c r="AH5" s="5"/>
      <c r="AI5" s="5"/>
      <c r="AJ5" s="5"/>
    </row>
    <row r="6" spans="1:36" ht="15">
      <c r="A6" s="23"/>
      <c r="B6" s="24" t="str">
        <f>Лист1!B17</f>
        <v>Караванская М.</v>
      </c>
      <c r="C6" s="25" t="str">
        <f>LEFT(Лист1!C17,1)</f>
        <v>1</v>
      </c>
      <c r="D6" s="25" t="str">
        <f>RIGHT(LEFT(Лист1!$C17,2),1)</f>
        <v>1</v>
      </c>
      <c r="E6" s="25" t="str">
        <f>RIGHT(LEFT(Лист1!$C17,3),1)</f>
        <v>1</v>
      </c>
      <c r="F6" s="25" t="str">
        <f>RIGHT(LEFT(Лист1!$C17,4),1)</f>
        <v>1</v>
      </c>
      <c r="G6" s="25" t="str">
        <f>RIGHT(LEFT(Лист1!$C17,5),1)</f>
        <v>2</v>
      </c>
      <c r="H6" s="25" t="str">
        <f>RIGHT(LEFT(Лист1!$C17,6),1)</f>
        <v>1</v>
      </c>
      <c r="I6" s="25" t="str">
        <f>RIGHT(LEFT(Лист1!$C17,7),1)</f>
        <v>1</v>
      </c>
      <c r="J6" s="26" t="str">
        <f>RIGHT(LEFT(Лист1!$C17,8),1)</f>
        <v>2</v>
      </c>
      <c r="K6" s="27" t="str">
        <f>RIGHT(LEFT(Лист1!$C17,9),1)</f>
        <v>1</v>
      </c>
      <c r="L6" s="25" t="str">
        <f>RIGHT(LEFT(Лист1!$C17,10),1)</f>
        <v>0</v>
      </c>
      <c r="M6" s="25" t="str">
        <f>RIGHT(LEFT(Лист1!$C17,11),1)</f>
        <v>1</v>
      </c>
      <c r="N6" s="25" t="str">
        <f>RIGHT(LEFT(Лист1!$C17,12),1)</f>
        <v>1</v>
      </c>
      <c r="O6" s="25" t="str">
        <f>RIGHT(LEFT(Лист1!$C17,13),1)</f>
        <v>1</v>
      </c>
      <c r="P6" s="25" t="str">
        <f>RIGHT(LEFT(Лист1!$C17,14),1)</f>
        <v>2</v>
      </c>
      <c r="Q6" s="25" t="str">
        <f>RIGHT(LEFT(Лист1!$C17,15),1)</f>
        <v>2</v>
      </c>
      <c r="R6" s="26" t="str">
        <f>RIGHT(LEFT(Лист1!$C17,16),1)</f>
        <v>2</v>
      </c>
      <c r="S6" s="28">
        <f>SUM(C28:R28)</f>
        <v>0</v>
      </c>
      <c r="T6" s="29">
        <f>COUNTIF($C$49:$R$50,B6)</f>
        <v>0</v>
      </c>
      <c r="U6" s="30">
        <f>COUNTIF($C$51:$R$52,B6)</f>
        <v>0</v>
      </c>
      <c r="V6" s="30">
        <f>COUNTIF($C$53:$R$53,B6)</f>
        <v>0</v>
      </c>
      <c r="W6" s="31"/>
      <c r="X6" s="11"/>
      <c r="Y6" s="32">
        <v>3</v>
      </c>
      <c r="Z6" s="67" t="str">
        <f>IF(E$8="",CONCATENATE(E1," (",AB6,"-",AC6,"-",AD6,") - (",AE6,"-",AF6,"-",AG6,")"),F$48)</f>
        <v>Болтон - Ньюкасл  (2-0-2) - (1-1-2)</v>
      </c>
      <c r="AA6" s="5"/>
      <c r="AB6" s="5">
        <f>COUNTIF($E$4:$E$7,1)</f>
        <v>2</v>
      </c>
      <c r="AC6" s="5">
        <f>COUNTIF($E$4:$E$7,0)</f>
        <v>0</v>
      </c>
      <c r="AD6" s="5">
        <f>COUNTIF($E$4:$E$7,2)</f>
        <v>2</v>
      </c>
      <c r="AE6" s="5">
        <f>COUNTIF($E$10:$E$13,1)</f>
        <v>1</v>
      </c>
      <c r="AF6" s="5">
        <f>COUNTIF($E$10:$E$13,0)</f>
        <v>1</v>
      </c>
      <c r="AG6" s="5">
        <f>COUNTIF($E$10:$E$13,2)</f>
        <v>2</v>
      </c>
      <c r="AH6" s="5"/>
      <c r="AI6" s="5"/>
      <c r="AJ6" s="5"/>
    </row>
    <row r="7" spans="1:36" ht="15">
      <c r="A7" s="23"/>
      <c r="B7" s="24" t="str">
        <f>Лист1!B18</f>
        <v>Косарев Е.</v>
      </c>
      <c r="C7" s="25" t="str">
        <f>LEFT(Лист1!C18,1)</f>
        <v>1</v>
      </c>
      <c r="D7" s="25" t="str">
        <f>RIGHT(LEFT(Лист1!$C18,2),1)</f>
        <v>1</v>
      </c>
      <c r="E7" s="25" t="str">
        <f>RIGHT(LEFT(Лист1!$C18,3),1)</f>
        <v>2</v>
      </c>
      <c r="F7" s="25" t="str">
        <f>RIGHT(LEFT(Лист1!$C18,4),1)</f>
        <v>0</v>
      </c>
      <c r="G7" s="25" t="str">
        <f>RIGHT(LEFT(Лист1!$C18,5),1)</f>
        <v>2</v>
      </c>
      <c r="H7" s="25" t="str">
        <f>RIGHT(LEFT(Лист1!$C18,6),1)</f>
        <v>1</v>
      </c>
      <c r="I7" s="25" t="str">
        <f>RIGHT(LEFT(Лист1!$C18,7),1)</f>
        <v>1</v>
      </c>
      <c r="J7" s="26" t="str">
        <f>RIGHT(LEFT(Лист1!$C18,8),1)</f>
        <v>2</v>
      </c>
      <c r="K7" s="27" t="str">
        <f>RIGHT(LEFT(Лист1!$C18,9),1)</f>
        <v>1</v>
      </c>
      <c r="L7" s="25" t="str">
        <f>RIGHT(LEFT(Лист1!$C18,10),1)</f>
        <v>0</v>
      </c>
      <c r="M7" s="25" t="str">
        <f>RIGHT(LEFT(Лист1!$C18,11),1)</f>
        <v>1</v>
      </c>
      <c r="N7" s="25" t="str">
        <f>RIGHT(LEFT(Лист1!$C18,12),1)</f>
        <v>1</v>
      </c>
      <c r="O7" s="25" t="str">
        <f>RIGHT(LEFT(Лист1!$C18,13),1)</f>
        <v>2</v>
      </c>
      <c r="P7" s="25" t="str">
        <f>RIGHT(LEFT(Лист1!$C18,14),1)</f>
        <v>2</v>
      </c>
      <c r="Q7" s="25" t="str">
        <f>RIGHT(LEFT(Лист1!$C18,15),1)</f>
        <v>0</v>
      </c>
      <c r="R7" s="26" t="str">
        <f>RIGHT(LEFT(Лист1!$C18,16),1)</f>
        <v>2</v>
      </c>
      <c r="S7" s="28">
        <f>SUM(C29:R29)</f>
        <v>0</v>
      </c>
      <c r="T7" s="29">
        <f>COUNTIF($C$49:$R$50,B7)</f>
        <v>0</v>
      </c>
      <c r="U7" s="30">
        <f>COUNTIF($C$51:$R$52,B7)</f>
        <v>0</v>
      </c>
      <c r="V7" s="30">
        <f>COUNTIF($C$53:$R$53,B7)</f>
        <v>0</v>
      </c>
      <c r="W7" s="31"/>
      <c r="X7" s="11"/>
      <c r="Y7" s="32">
        <v>4</v>
      </c>
      <c r="Z7" s="67" t="str">
        <f>IF(F$8="",CONCATENATE(F1," (",AB7,"-",AC7,"-",AD7,") - (",AE7,"-",AF7,"-",AG7,")"),G$48)</f>
        <v>Сандерлэнд - Эвертон  (1-3-0) - (2-2-0)</v>
      </c>
      <c r="AA7" s="5"/>
      <c r="AB7" s="5">
        <f>COUNTIF($F$4:$F$7,1)</f>
        <v>1</v>
      </c>
      <c r="AC7" s="5">
        <f>COUNTIF($F$4:$F$7,0)</f>
        <v>3</v>
      </c>
      <c r="AD7" s="5">
        <f>COUNTIF($F$4:$F$7,2)</f>
        <v>0</v>
      </c>
      <c r="AE7" s="5">
        <f>COUNTIF($F$10:$F$13,1)</f>
        <v>2</v>
      </c>
      <c r="AF7" s="5">
        <f>COUNTIF($F$10:$F$13,0)</f>
        <v>2</v>
      </c>
      <c r="AG7" s="5">
        <f>COUNTIF($F$10:$F$13,2)</f>
        <v>0</v>
      </c>
      <c r="AH7" s="5"/>
      <c r="AI7" s="5"/>
      <c r="AJ7" s="5"/>
    </row>
    <row r="8" spans="1:36" ht="15">
      <c r="A8" s="33"/>
      <c r="B8" s="34" t="s">
        <v>10</v>
      </c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5"/>
      <c r="O8" s="35"/>
      <c r="P8" s="35"/>
      <c r="Q8" s="35"/>
      <c r="R8" s="36"/>
      <c r="S8" s="38"/>
      <c r="T8" s="39"/>
      <c r="U8" s="39"/>
      <c r="V8" s="39"/>
      <c r="W8" s="40"/>
      <c r="X8" s="11"/>
      <c r="Y8" s="32">
        <v>5</v>
      </c>
      <c r="Z8" s="67" t="str">
        <f>IF(G$8="",CONCATENATE(G1," (",AB8,"-",AC8,"-",AD8,") - (",AE8,"-",AF8,"-",AG8,")"),H$48)</f>
        <v>Вест Бромвич - Манчестер Сити  (0-0-4) - (0-0-4)</v>
      </c>
      <c r="AA8" s="5"/>
      <c r="AB8" s="5">
        <f>COUNTIF($G$4:$G$7,1)</f>
        <v>0</v>
      </c>
      <c r="AC8" s="5">
        <f>COUNTIF($G$4:$G$7,0)</f>
        <v>0</v>
      </c>
      <c r="AD8" s="5">
        <f>COUNTIF($G$4:$G$7,2)</f>
        <v>4</v>
      </c>
      <c r="AE8" s="5">
        <f>COUNTIF($G$10:$G$13,1)</f>
        <v>0</v>
      </c>
      <c r="AF8" s="5">
        <f>COUNTIF($G$10:$G$13,0)</f>
        <v>0</v>
      </c>
      <c r="AG8" s="5">
        <f>COUNTIF($G$10:$G$13,2)</f>
        <v>4</v>
      </c>
      <c r="AH8" s="5"/>
      <c r="AI8" s="5"/>
      <c r="AJ8" s="5"/>
    </row>
    <row r="9" spans="1:36" ht="15">
      <c r="A9" s="14"/>
      <c r="B9" s="15" t="str">
        <f>Лист1!B20</f>
        <v>"Звезда"</v>
      </c>
      <c r="C9" s="16">
        <f>C31</f>
        <v>0</v>
      </c>
      <c r="D9" s="16">
        <f aca="true" t="shared" si="1" ref="D9:R9">D31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7">
        <f t="shared" si="1"/>
        <v>0</v>
      </c>
      <c r="K9" s="18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7">
        <f t="shared" si="1"/>
        <v>0</v>
      </c>
      <c r="S9" s="19">
        <f>SUM(S10:S13)</f>
        <v>0</v>
      </c>
      <c r="T9" s="54">
        <f>SUM(T10:T13)</f>
        <v>0</v>
      </c>
      <c r="U9" s="20"/>
      <c r="V9" s="20"/>
      <c r="W9" s="21"/>
      <c r="X9" s="11"/>
      <c r="Y9" s="32">
        <v>6</v>
      </c>
      <c r="Z9" s="67" t="str">
        <f>IF(H$8="",CONCATENATE(H1," (",AB9,"-",AC9,"-",AD9,") - (",AE9,"-",AF9,"-",AG9,")"),I$48)</f>
        <v>Сток Сити - Астон Вилла  (3-1-0) - (4-0-0)</v>
      </c>
      <c r="AA9" s="5"/>
      <c r="AB9" s="5">
        <f>COUNTIF($H$4:$H$7,1)</f>
        <v>3</v>
      </c>
      <c r="AC9" s="5">
        <f>COUNTIF($H$4:$H$7,0)</f>
        <v>1</v>
      </c>
      <c r="AD9" s="5">
        <f>COUNTIF($H$4:$H$7,2)</f>
        <v>0</v>
      </c>
      <c r="AE9" s="5">
        <f>COUNTIF($H$10:$H$13,1)</f>
        <v>4</v>
      </c>
      <c r="AF9" s="5">
        <f>COUNTIF($H$10:$H$13,0)</f>
        <v>0</v>
      </c>
      <c r="AG9" s="5">
        <f>COUNTIF($H$10:$H$13,2)</f>
        <v>0</v>
      </c>
      <c r="AH9" s="5"/>
      <c r="AI9" s="5"/>
      <c r="AJ9" s="5"/>
    </row>
    <row r="10" spans="1:36" ht="15">
      <c r="A10" s="23"/>
      <c r="B10" s="24" t="str">
        <f>Лист1!B21</f>
        <v>Афанасьев С.</v>
      </c>
      <c r="C10" s="25" t="str">
        <f>LEFT(Лист1!C21,1)</f>
        <v>1</v>
      </c>
      <c r="D10" s="25" t="str">
        <f>RIGHT(LEFT(Лист1!$C21,2),1)</f>
        <v>1</v>
      </c>
      <c r="E10" s="25" t="str">
        <f>RIGHT(LEFT(Лист1!$C21,3),1)</f>
        <v>2</v>
      </c>
      <c r="F10" s="25" t="str">
        <f>RIGHT(LEFT(Лист1!$C21,4),1)</f>
        <v>0</v>
      </c>
      <c r="G10" s="25" t="str">
        <f>RIGHT(LEFT(Лист1!$C21,5),1)</f>
        <v>2</v>
      </c>
      <c r="H10" s="25" t="str">
        <f>RIGHT(LEFT(Лист1!$C21,6),1)</f>
        <v>1</v>
      </c>
      <c r="I10" s="25" t="str">
        <f>RIGHT(LEFT(Лист1!$C21,7),1)</f>
        <v>1</v>
      </c>
      <c r="J10" s="26" t="str">
        <f>RIGHT(LEFT(Лист1!$C21,8),1)</f>
        <v>0</v>
      </c>
      <c r="K10" s="27" t="str">
        <f>RIGHT(LEFT(Лист1!$C21,9),1)</f>
        <v>1</v>
      </c>
      <c r="L10" s="25" t="str">
        <f>RIGHT(LEFT(Лист1!$C21,10),1)</f>
        <v>0</v>
      </c>
      <c r="M10" s="25" t="str">
        <f>RIGHT(LEFT(Лист1!$C21,11),1)</f>
        <v>1</v>
      </c>
      <c r="N10" s="25" t="str">
        <f>RIGHT(LEFT(Лист1!$C21,12),1)</f>
        <v>1</v>
      </c>
      <c r="O10" s="25" t="str">
        <f>RIGHT(LEFT(Лист1!$C21,13),1)</f>
        <v>1</v>
      </c>
      <c r="P10" s="25" t="str">
        <f>RIGHT(LEFT(Лист1!$C21,14),1)</f>
        <v>2</v>
      </c>
      <c r="Q10" s="25" t="str">
        <f>RIGHT(LEFT(Лист1!$C21,15),1)</f>
        <v>2</v>
      </c>
      <c r="R10" s="26" t="str">
        <f>RIGHT(LEFT(Лист1!$C21,16),1)</f>
        <v>2</v>
      </c>
      <c r="S10" s="28">
        <f>SUM(C32:R32)</f>
        <v>0</v>
      </c>
      <c r="T10" s="29">
        <f>COUNTIF($C$49:$R$50,B10)</f>
        <v>0</v>
      </c>
      <c r="U10" s="30">
        <f>COUNTIF($C$51:$R$52,B10)</f>
        <v>0</v>
      </c>
      <c r="V10" s="30">
        <f>COUNTIF($C$53:$R$53,B10)</f>
        <v>0</v>
      </c>
      <c r="W10" s="31">
        <f>COUNTIF(C24:R24,3)</f>
        <v>0</v>
      </c>
      <c r="X10" s="11"/>
      <c r="Y10" s="32">
        <v>7</v>
      </c>
      <c r="Z10" s="67" t="str">
        <f>IF(I$8="",CONCATENATE(I1," (",AB10,"-",AC10,"-",AD10,") - (",AE10,"-",AF10,"-",AG10,")"),J$48)</f>
        <v>Суонси - КПР  (4-0-0) - (3-1-0)</v>
      </c>
      <c r="AA10" s="5"/>
      <c r="AB10" s="5">
        <f>COUNTIF($I$4:$I$7,1)</f>
        <v>4</v>
      </c>
      <c r="AC10" s="5">
        <f>COUNTIF($I$4:$I$7,0)</f>
        <v>0</v>
      </c>
      <c r="AD10" s="5">
        <f>COUNTIF($I$4:$I$7,2)</f>
        <v>0</v>
      </c>
      <c r="AE10" s="5">
        <f>COUNTIF($I$10:$I$13,1)</f>
        <v>3</v>
      </c>
      <c r="AF10" s="5">
        <f>COUNTIF($I$10:$I$13,0)</f>
        <v>1</v>
      </c>
      <c r="AG10" s="5">
        <f>COUNTIF($I$10:$I$13,2)</f>
        <v>0</v>
      </c>
      <c r="AH10" s="5"/>
      <c r="AI10" s="5"/>
      <c r="AJ10" s="5"/>
    </row>
    <row r="11" spans="1:36" ht="15">
      <c r="A11" s="23"/>
      <c r="B11" s="24" t="str">
        <f>Лист1!B22</f>
        <v>Якимов А.</v>
      </c>
      <c r="C11" s="25" t="str">
        <f>LEFT(Лист1!C22,1)</f>
        <v>1</v>
      </c>
      <c r="D11" s="25" t="str">
        <f>RIGHT(LEFT(Лист1!$C22,2),1)</f>
        <v>1</v>
      </c>
      <c r="E11" s="25" t="str">
        <f>RIGHT(LEFT(Лист1!$C22,3),1)</f>
        <v>0</v>
      </c>
      <c r="F11" s="25" t="str">
        <f>RIGHT(LEFT(Лист1!$C22,4),1)</f>
        <v>0</v>
      </c>
      <c r="G11" s="25" t="str">
        <f>RIGHT(LEFT(Лист1!$C22,5),1)</f>
        <v>2</v>
      </c>
      <c r="H11" s="25" t="str">
        <f>RIGHT(LEFT(Лист1!$C22,6),1)</f>
        <v>1</v>
      </c>
      <c r="I11" s="25" t="str">
        <f>RIGHT(LEFT(Лист1!$C22,7),1)</f>
        <v>0</v>
      </c>
      <c r="J11" s="26" t="str">
        <f>RIGHT(LEFT(Лист1!$C22,8),1)</f>
        <v>2</v>
      </c>
      <c r="K11" s="27" t="str">
        <f>RIGHT(LEFT(Лист1!$C22,9),1)</f>
        <v>1</v>
      </c>
      <c r="L11" s="25" t="str">
        <f>RIGHT(LEFT(Лист1!$C22,10),1)</f>
        <v>2</v>
      </c>
      <c r="M11" s="25" t="str">
        <f>RIGHT(LEFT(Лист1!$C22,11),1)</f>
        <v>1</v>
      </c>
      <c r="N11" s="25" t="str">
        <f>RIGHT(LEFT(Лист1!$C22,12),1)</f>
        <v>0</v>
      </c>
      <c r="O11" s="25" t="str">
        <f>RIGHT(LEFT(Лист1!$C22,13),1)</f>
        <v>1</v>
      </c>
      <c r="P11" s="25" t="str">
        <f>RIGHT(LEFT(Лист1!$C22,14),1)</f>
        <v>2</v>
      </c>
      <c r="Q11" s="25" t="str">
        <f>RIGHT(LEFT(Лист1!$C22,15),1)</f>
        <v>2</v>
      </c>
      <c r="R11" s="26" t="str">
        <f>RIGHT(LEFT(Лист1!$C22,16),1)</f>
        <v>2</v>
      </c>
      <c r="S11" s="28">
        <f>SUM(C33:R33)</f>
        <v>0</v>
      </c>
      <c r="T11" s="29">
        <f>COUNTIF($C$49:$R$50,B11)</f>
        <v>0</v>
      </c>
      <c r="U11" s="30">
        <f>COUNTIF($C$51:$R$52,B11)</f>
        <v>0</v>
      </c>
      <c r="V11" s="30">
        <f>COUNTIF($C$53:$R$53,B11)</f>
        <v>0</v>
      </c>
      <c r="W11" s="31"/>
      <c r="X11" s="11"/>
      <c r="Y11" s="32">
        <v>8</v>
      </c>
      <c r="Z11" s="67" t="str">
        <f>IF(J$8="",CONCATENATE(J1," (",AB11,"-",AC11,"-",AD11,") - (",AE11,"-",AF11,"-",AG11,")"),K$48)</f>
        <v>Норвич - Тоттенхэм  (0-0-4) - (0-1-3)</v>
      </c>
      <c r="AA11" s="5"/>
      <c r="AB11" s="5">
        <f>COUNTIF($J$4:$J$7,1)</f>
        <v>0</v>
      </c>
      <c r="AC11" s="5">
        <f>COUNTIF($J$4:$J$7,0)</f>
        <v>0</v>
      </c>
      <c r="AD11" s="5">
        <f>COUNTIF($J$4:$J$7,2)</f>
        <v>4</v>
      </c>
      <c r="AE11" s="5">
        <f>COUNTIF($J$10:$J$13,1)</f>
        <v>0</v>
      </c>
      <c r="AF11" s="5">
        <f>COUNTIF($J$10:$J$13,0)</f>
        <v>1</v>
      </c>
      <c r="AG11" s="5">
        <f>COUNTIF($J$10:$J$13,2)</f>
        <v>3</v>
      </c>
      <c r="AH11" s="5"/>
      <c r="AI11" s="5"/>
      <c r="AJ11" s="5"/>
    </row>
    <row r="12" spans="1:36" ht="15">
      <c r="A12" s="23"/>
      <c r="B12" s="24" t="str">
        <f>Лист1!B23</f>
        <v>Кочетков В.</v>
      </c>
      <c r="C12" s="25" t="str">
        <f>LEFT(Лист1!C23,1)</f>
        <v>1</v>
      </c>
      <c r="D12" s="25" t="str">
        <f>RIGHT(LEFT(Лист1!$C23,2),1)</f>
        <v>1</v>
      </c>
      <c r="E12" s="25" t="str">
        <f>RIGHT(LEFT(Лист1!$C23,3),1)</f>
        <v>1</v>
      </c>
      <c r="F12" s="25" t="str">
        <f>RIGHT(LEFT(Лист1!$C23,4),1)</f>
        <v>1</v>
      </c>
      <c r="G12" s="25" t="str">
        <f>RIGHT(LEFT(Лист1!$C23,5),1)</f>
        <v>2</v>
      </c>
      <c r="H12" s="25" t="str">
        <f>RIGHT(LEFT(Лист1!$C23,6),1)</f>
        <v>1</v>
      </c>
      <c r="I12" s="25" t="str">
        <f>RIGHT(LEFT(Лист1!$C23,7),1)</f>
        <v>1</v>
      </c>
      <c r="J12" s="26" t="str">
        <f>RIGHT(LEFT(Лист1!$C23,8),1)</f>
        <v>2</v>
      </c>
      <c r="K12" s="27" t="str">
        <f>RIGHT(LEFT(Лист1!$C23,9),1)</f>
        <v>1</v>
      </c>
      <c r="L12" s="25" t="str">
        <f>RIGHT(LEFT(Лист1!$C23,10),1)</f>
        <v>2</v>
      </c>
      <c r="M12" s="25" t="str">
        <f>RIGHT(LEFT(Лист1!$C23,11),1)</f>
        <v>0</v>
      </c>
      <c r="N12" s="25" t="str">
        <f>RIGHT(LEFT(Лист1!$C23,12),1)</f>
        <v>1</v>
      </c>
      <c r="O12" s="25" t="str">
        <f>RIGHT(LEFT(Лист1!$C23,13),1)</f>
        <v>1</v>
      </c>
      <c r="P12" s="25" t="str">
        <f>RIGHT(LEFT(Лист1!$C23,14),1)</f>
        <v>2</v>
      </c>
      <c r="Q12" s="25" t="str">
        <f>RIGHT(LEFT(Лист1!$C23,15),1)</f>
        <v>1</v>
      </c>
      <c r="R12" s="26" t="str">
        <f>RIGHT(LEFT(Лист1!$C23,16),1)</f>
        <v>0</v>
      </c>
      <c r="S12" s="28">
        <f>SUM(C34:R34)</f>
        <v>0</v>
      </c>
      <c r="T12" s="29">
        <f>COUNTIF($C$49:$R$50,B12)</f>
        <v>0</v>
      </c>
      <c r="U12" s="30">
        <f>COUNTIF($C$51:$R$52,B12)</f>
        <v>0</v>
      </c>
      <c r="V12" s="30">
        <f>COUNTIF($C$53:$R$53,B12)</f>
        <v>0</v>
      </c>
      <c r="W12" s="31"/>
      <c r="X12" s="11"/>
      <c r="Y12" s="32"/>
      <c r="Z12" s="67" t="str">
        <f>W37</f>
        <v> Перерыв.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 thickBot="1">
      <c r="A13" s="41"/>
      <c r="B13" s="42" t="str">
        <f>Лист1!B24</f>
        <v>Искаков А.</v>
      </c>
      <c r="C13" s="43" t="str">
        <f>LEFT(Лист1!C24,1)</f>
        <v>1</v>
      </c>
      <c r="D13" s="43" t="str">
        <f>RIGHT(LEFT(Лист1!$C24,2),1)</f>
        <v>1</v>
      </c>
      <c r="E13" s="43" t="str">
        <f>RIGHT(LEFT(Лист1!$C24,3),1)</f>
        <v>2</v>
      </c>
      <c r="F13" s="43" t="str">
        <f>RIGHT(LEFT(Лист1!$C24,4),1)</f>
        <v>1</v>
      </c>
      <c r="G13" s="43" t="str">
        <f>RIGHT(LEFT(Лист1!$C24,5),1)</f>
        <v>2</v>
      </c>
      <c r="H13" s="43" t="str">
        <f>RIGHT(LEFT(Лист1!$C24,6),1)</f>
        <v>1</v>
      </c>
      <c r="I13" s="43" t="str">
        <f>RIGHT(LEFT(Лист1!$C24,7),1)</f>
        <v>1</v>
      </c>
      <c r="J13" s="44" t="str">
        <f>RIGHT(LEFT(Лист1!$C24,8),1)</f>
        <v>2</v>
      </c>
      <c r="K13" s="45" t="str">
        <f>RIGHT(LEFT(Лист1!$C24,9),1)</f>
        <v>1</v>
      </c>
      <c r="L13" s="43" t="str">
        <f>RIGHT(LEFT(Лист1!$C24,10),1)</f>
        <v>2</v>
      </c>
      <c r="M13" s="43" t="str">
        <f>RIGHT(LEFT(Лист1!$C24,11),1)</f>
        <v>1</v>
      </c>
      <c r="N13" s="43" t="str">
        <f>RIGHT(LEFT(Лист1!$C24,12),1)</f>
        <v>1</v>
      </c>
      <c r="O13" s="43" t="str">
        <f>RIGHT(LEFT(Лист1!$C24,13),1)</f>
        <v>1</v>
      </c>
      <c r="P13" s="43" t="str">
        <f>RIGHT(LEFT(Лист1!$C24,14),1)</f>
        <v>2</v>
      </c>
      <c r="Q13" s="43" t="str">
        <f>RIGHT(LEFT(Лист1!$C24,15),1)</f>
        <v>2</v>
      </c>
      <c r="R13" s="44" t="str">
        <f>RIGHT(LEFT(Лист1!$C24,16),1)</f>
        <v>2</v>
      </c>
      <c r="S13" s="46">
        <f>SUM(C35:R35)</f>
        <v>0</v>
      </c>
      <c r="T13" s="47">
        <f>COUNTIF($C$49:$R$50,B13)</f>
        <v>0</v>
      </c>
      <c r="U13" s="48">
        <f>COUNTIF($C$51:$R$52,B13)</f>
        <v>0</v>
      </c>
      <c r="V13" s="48">
        <f>COUNTIF($C$53:$R$53,B13)</f>
        <v>0</v>
      </c>
      <c r="W13" s="49"/>
      <c r="X13" s="11"/>
      <c r="Y13" s="32">
        <v>9</v>
      </c>
      <c r="Z13" s="67" t="str">
        <f>IF(K$8="",CONCATENATE(K1," (",AB13,"-",AC13,"-",AD13,") - (",AE13,"-",AF13,"-",AG13,")"),CONCATENATE(W38,L$48))</f>
        <v>Ливерпуль - Ньюкасл  (4-0-0) - (4-0-0)</v>
      </c>
      <c r="AA13" s="5"/>
      <c r="AB13" s="5">
        <f>COUNTIF($K$4:$K$7,1)</f>
        <v>4</v>
      </c>
      <c r="AC13" s="5">
        <f>COUNTIF($K$4:$K$7,0)</f>
        <v>0</v>
      </c>
      <c r="AD13" s="5">
        <f>COUNTIF($K$4:$K$7,2)</f>
        <v>0</v>
      </c>
      <c r="AE13" s="5">
        <f>COUNTIF($K$10:$K$13,1)</f>
        <v>4</v>
      </c>
      <c r="AF13" s="5">
        <f>COUNTIF($K$10:$K$13,0)</f>
        <v>0</v>
      </c>
      <c r="AG13" s="5">
        <f>COUNTIF($K$10:$K$13,2)</f>
        <v>0</v>
      </c>
      <c r="AH13" s="5"/>
      <c r="AI13" s="5"/>
      <c r="AJ13" s="5"/>
    </row>
    <row r="14" spans="1:36" ht="16.5" thickBot="1" thickTop="1">
      <c r="A14" s="5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"/>
      <c r="T14" s="5"/>
      <c r="U14" s="5"/>
      <c r="V14" s="5"/>
      <c r="W14" s="5"/>
      <c r="X14" s="11"/>
      <c r="Y14" s="32">
        <v>10</v>
      </c>
      <c r="Z14" s="67" t="str">
        <f>IF(L$8="",CONCATENATE(L1," (",AB14,"-",AC14,"-",AD14,") - (",AE14,"-",AF14,"-",AG14,")"),M$48)</f>
        <v>Суонси - Тоттенхэм  (0-3-1) - (0-1-3)</v>
      </c>
      <c r="AA14" s="5"/>
      <c r="AB14" s="5">
        <f>COUNTIF($L$4:$L$7,1)</f>
        <v>0</v>
      </c>
      <c r="AC14" s="5">
        <f>COUNTIF($L$4:$L$7,0)</f>
        <v>3</v>
      </c>
      <c r="AD14" s="5">
        <f>COUNTIF($L$4:$L$7,2)</f>
        <v>1</v>
      </c>
      <c r="AE14" s="5">
        <f>COUNTIF($L$10:$L$13,1)</f>
        <v>0</v>
      </c>
      <c r="AF14" s="5">
        <f>COUNTIF($L$10:$L$13,0)</f>
        <v>1</v>
      </c>
      <c r="AG14" s="5">
        <f>COUNTIF($L$10:$L$13,2)</f>
        <v>3</v>
      </c>
      <c r="AH14" s="5"/>
      <c r="AI14" s="5"/>
      <c r="AJ14" s="5"/>
    </row>
    <row r="15" spans="1:36" ht="15.75" thickTop="1">
      <c r="A15" s="5"/>
      <c r="B15" s="90" t="str">
        <f>CONCATENATE(B3," - ",B9," - ",T3,":",T9," (",S24,":",S36,")")</f>
        <v>"Родник" - "Звезда" - 0:0 (0:0)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1"/>
      <c r="Y15" s="32">
        <v>11</v>
      </c>
      <c r="Z15" s="67" t="str">
        <f>IF(M$8="",CONCATENATE(M1," (",AB15,"-",AC15,"-",AD15,") - (",AE15,"-",AF15,"-",AG15,")"),N$48)</f>
        <v>Норвич - Фулхэм  (2-2-0) - (3-1-0)</v>
      </c>
      <c r="AA15" s="5"/>
      <c r="AB15" s="5">
        <f>COUNTIF($M$4:$M$7,1)</f>
        <v>2</v>
      </c>
      <c r="AC15" s="5">
        <f>COUNTIF($M$4:$M$7,0)</f>
        <v>2</v>
      </c>
      <c r="AD15" s="5">
        <f>COUNTIF($M$4:$M$7,2)</f>
        <v>0</v>
      </c>
      <c r="AE15" s="5">
        <f>COUNTIF($M$10:$M$13,1)</f>
        <v>3</v>
      </c>
      <c r="AF15" s="5">
        <f>COUNTIF($M$10:$M$13,0)</f>
        <v>1</v>
      </c>
      <c r="AG15" s="5">
        <f>COUNTIF($M$10:$M$13,2)</f>
        <v>0</v>
      </c>
      <c r="AH15" s="5"/>
      <c r="AI15" s="5"/>
      <c r="AJ15" s="5"/>
    </row>
    <row r="16" spans="1:36" ht="15">
      <c r="A16" s="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1"/>
      <c r="Y16" s="32">
        <v>12</v>
      </c>
      <c r="Z16" s="67" t="str">
        <f>IF(N$8="",CONCATENATE(N1," (",AB16,"-",AC16,"-",AD16,") - (",AE16,"-",AF16,"-",AG16,")"),O$48)</f>
        <v>Болтон - Вулверхэмптон  (4-0-0) - (3-1-0)</v>
      </c>
      <c r="AA16" s="5"/>
      <c r="AB16" s="5">
        <f>COUNTIF($N$4:$N$7,1)</f>
        <v>4</v>
      </c>
      <c r="AC16" s="5">
        <f>COUNTIF($N$4:$N$7,0)</f>
        <v>0</v>
      </c>
      <c r="AD16" s="5">
        <f>COUNTIF($N$4:$N$7,2)</f>
        <v>0</v>
      </c>
      <c r="AE16" s="5">
        <f>COUNTIF($N$10:$N$13,1)</f>
        <v>3</v>
      </c>
      <c r="AF16" s="5">
        <f>COUNTIF($N$10:$N$13,0)</f>
        <v>1</v>
      </c>
      <c r="AG16" s="5">
        <f>COUNTIF($N$10:$N$13,2)</f>
        <v>0</v>
      </c>
      <c r="AH16" s="5"/>
      <c r="AI16" s="5"/>
      <c r="AJ16" s="5"/>
    </row>
    <row r="17" spans="1:36" ht="15" customHeight="1">
      <c r="A17" s="5"/>
      <c r="B17" s="69" t="str">
        <f>CONCATENATE("    Голы: ",C55,D55,E55,F55,G55,H55,I55,J55,K55,L55,M55,N55,O55,P55,Q55,R55)</f>
        <v>    Голы: 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11"/>
      <c r="Y17" s="32">
        <v>13</v>
      </c>
      <c r="Z17" s="67" t="str">
        <f>IF(O$8="",CONCATENATE(O1," (",AB17,"-",AC17,"-",AD17,") - (",AE17,"-",AF17,"-",AG17,")"),P$48)</f>
        <v>Вест Бромвич - Эвертон  (1-1-2) - (4-0-0)</v>
      </c>
      <c r="AA17" s="5"/>
      <c r="AB17" s="5">
        <f>COUNTIF($O$4:$O$7,1)</f>
        <v>1</v>
      </c>
      <c r="AC17" s="5">
        <f>COUNTIF($O$4:$O$7,0)</f>
        <v>1</v>
      </c>
      <c r="AD17" s="5">
        <f>COUNTIF($O$4:$O$7,2)</f>
        <v>2</v>
      </c>
      <c r="AE17" s="5">
        <f>COUNTIF($O$10:$O$13,1)</f>
        <v>4</v>
      </c>
      <c r="AF17" s="5">
        <f>COUNTIF($O$10:$O$13,0)</f>
        <v>0</v>
      </c>
      <c r="AG17" s="5">
        <f>COUNTIF($O$10:$O$13,2)</f>
        <v>0</v>
      </c>
      <c r="AH17" s="5"/>
      <c r="AI17" s="5"/>
      <c r="AJ17" s="5"/>
    </row>
    <row r="18" spans="1:36" ht="15">
      <c r="A18" s="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11"/>
      <c r="Y18" s="32">
        <v>14</v>
      </c>
      <c r="Z18" s="67" t="str">
        <f>IF(P$8="",CONCATENATE(P1," (",AB18,"-",AC18,"-",AD18,") - (",AE18,"-",AF18,"-",AG18,")"),Q$48)</f>
        <v>Сандерлэнд - Манчестер Сити  (0-0-4) - (0-0-4)</v>
      </c>
      <c r="AA18" s="5"/>
      <c r="AB18" s="5">
        <f>COUNTIF($P$4:$P$7,1)</f>
        <v>0</v>
      </c>
      <c r="AC18" s="5">
        <f>COUNTIF($P$4:$P$7,0)</f>
        <v>0</v>
      </c>
      <c r="AD18" s="5">
        <f>COUNTIF($P$4:$P$7,2)</f>
        <v>4</v>
      </c>
      <c r="AE18" s="5">
        <f>COUNTIF($P$10:$P$13,1)</f>
        <v>0</v>
      </c>
      <c r="AF18" s="5">
        <f>COUNTIF($P$10:$P$13,0)</f>
        <v>0</v>
      </c>
      <c r="AG18" s="5">
        <f>COUNTIF($P$10:$P$13,2)</f>
        <v>4</v>
      </c>
      <c r="AH18" s="5"/>
      <c r="AI18" s="5"/>
      <c r="AJ18" s="5"/>
    </row>
    <row r="19" spans="1:36" ht="15">
      <c r="A19" s="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"/>
      <c r="Y19" s="32">
        <v>15</v>
      </c>
      <c r="Z19" s="67" t="str">
        <f>IF(Q$8="",CONCATENATE(Q1," (",AB19,"-",AC19,"-",AD19,") - (",AE19,"-",AF19,"-",AG19,")"),R$48)</f>
        <v>Блэкберн - Сток Сити  (0-1-3) - (1-0-3)</v>
      </c>
      <c r="AA19" s="5"/>
      <c r="AB19" s="5">
        <f>COUNTIF($Q$4:$Q$7,1)</f>
        <v>0</v>
      </c>
      <c r="AC19" s="5">
        <f>COUNTIF($Q$4:$Q$7,0)</f>
        <v>1</v>
      </c>
      <c r="AD19" s="5">
        <f>COUNTIF($Q$4:$Q$7,2)</f>
        <v>3</v>
      </c>
      <c r="AE19" s="5">
        <f>COUNTIF($Q$10:$Q$13,1)</f>
        <v>1</v>
      </c>
      <c r="AF19" s="5">
        <f>COUNTIF($Q$10:$Q$13,0)</f>
        <v>0</v>
      </c>
      <c r="AG19" s="5">
        <f>COUNTIF($Q$10:$Q$13,2)</f>
        <v>3</v>
      </c>
      <c r="AH19" s="5"/>
      <c r="AI19" s="5"/>
      <c r="AJ19" s="5"/>
    </row>
    <row r="20" spans="1:36" ht="15">
      <c r="A20" s="5"/>
      <c r="B20" s="82" t="str">
        <f>CONCATENATE(B3," (",S3,"): ",B4,"-",S4,", ",B5,"-",S5,", ",B6,"-",S6,", ",B7,"-",S7)</f>
        <v>"Родник" (0): Шевцов Э.-0, Караванский П.-0, Караванская М.-0, Косарев Е.-0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1"/>
      <c r="Y20" s="32">
        <v>16</v>
      </c>
      <c r="Z20" s="67" t="str">
        <f>IF(R$8="",CONCATENATE(R1," (",AB20,"-",AC20,"-",AD20,") - (",AE20,"-",AF20,"-",AG20,")"),S$48)</f>
        <v>Фулхэм - Арсенал (0-0-4) - (0-1-3)</v>
      </c>
      <c r="AA20" s="5"/>
      <c r="AB20" s="5">
        <f>COUNTIF($R$4:$R$7,1)</f>
        <v>0</v>
      </c>
      <c r="AC20" s="5">
        <f>COUNTIF($R$4:$R$7,0)</f>
        <v>0</v>
      </c>
      <c r="AD20" s="5">
        <f>COUNTIF($R$4:$R$7,2)</f>
        <v>4</v>
      </c>
      <c r="AE20" s="5">
        <f>COUNTIF($R$10:$R$13,1)</f>
        <v>0</v>
      </c>
      <c r="AF20" s="5">
        <f>COUNTIF($R$10:$R$13,0)</f>
        <v>1</v>
      </c>
      <c r="AG20" s="5">
        <f>COUNTIF($R$10:$R$13,2)</f>
        <v>3</v>
      </c>
      <c r="AH20" s="5"/>
      <c r="AI20" s="5"/>
      <c r="AJ20" s="5"/>
    </row>
    <row r="21" spans="1:36" ht="15.75" thickBot="1">
      <c r="A21" s="5"/>
      <c r="B21" s="85" t="str">
        <f>CONCATENATE(B9," (",S9,"): ",B10,"-",S10,", ",B11,"-",S11,", ",B12,"-",S12,", ",B13,"-",S13)</f>
        <v>"Звезда" (0): Афанасьев С.-0, Якимов А.-0, Кочетков В.-0, Искаков А.-0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11"/>
      <c r="Y21" s="51"/>
      <c r="Z21" s="68" t="s">
        <v>44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 thickTop="1">
      <c r="A22" s="5"/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hidden="1">
      <c r="A23" s="5"/>
      <c r="B23" s="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  <c r="T23" s="5"/>
      <c r="U23" s="5"/>
      <c r="V23" s="5"/>
      <c r="W23" s="5"/>
      <c r="X23" s="5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hidden="1">
      <c r="A24" s="5"/>
      <c r="B24" s="5"/>
      <c r="C24" s="50">
        <f>IF(C30="G1",1,IF(AND(C30="C1",C32=0),1,IF(AND(C30="C1",C32=1),3,0)))</f>
        <v>0</v>
      </c>
      <c r="D24" s="50">
        <f aca="true" t="shared" si="2" ref="D24:R24">IF(D30="G1",1,IF(AND(D30="C1",D32=0),1,IF(AND(D30="C1",D32=1),3,0)))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50">
        <f>COUNTIF(C24:J24,1)</f>
        <v>0</v>
      </c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hidden="1">
      <c r="A25" s="5"/>
      <c r="B25" s="5" t="s">
        <v>12</v>
      </c>
      <c r="C25" s="50">
        <f>SUM(C26:C29)</f>
        <v>0</v>
      </c>
      <c r="D25" s="50">
        <f aca="true" t="shared" si="3" ref="D25:R25">SUM(D26:D29)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 t="shared" si="3"/>
        <v>0</v>
      </c>
      <c r="O25" s="50">
        <f t="shared" si="3"/>
        <v>0</v>
      </c>
      <c r="P25" s="50">
        <f t="shared" si="3"/>
        <v>0</v>
      </c>
      <c r="Q25" s="50">
        <f t="shared" si="3"/>
        <v>0</v>
      </c>
      <c r="R25" s="50">
        <f t="shared" si="3"/>
        <v>0</v>
      </c>
      <c r="S25" s="5"/>
      <c r="T25" s="5"/>
      <c r="U25" s="5"/>
      <c r="V25" s="5"/>
      <c r="W25" s="5" t="s">
        <v>13</v>
      </c>
      <c r="X25" s="5" t="s">
        <v>14</v>
      </c>
      <c r="Y25" s="5" t="s">
        <v>15</v>
      </c>
      <c r="Z25" s="5" t="s">
        <v>50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hidden="1">
      <c r="A26" s="5"/>
      <c r="B26" s="5"/>
      <c r="C26" s="50">
        <f>IF(C4=C$8,1,0)</f>
        <v>0</v>
      </c>
      <c r="D26" s="50">
        <f aca="true" t="shared" si="4" ref="D26:R26">IF(D4=D$8,1,0)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50">
        <f t="shared" si="4"/>
        <v>0</v>
      </c>
      <c r="R26" s="50">
        <f t="shared" si="4"/>
        <v>0</v>
      </c>
      <c r="S26" s="5"/>
      <c r="T26" s="5"/>
      <c r="U26" s="5"/>
      <c r="V26" s="5"/>
      <c r="W26" s="5" t="s">
        <v>25</v>
      </c>
      <c r="X26" s="5" t="s">
        <v>18</v>
      </c>
      <c r="Y26" s="5" t="s">
        <v>16</v>
      </c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hidden="1">
      <c r="A27" s="5"/>
      <c r="B27" s="5"/>
      <c r="C27" s="50">
        <f aca="true" t="shared" si="5" ref="C27:R35">IF(C5=C$8,1,0)</f>
        <v>0</v>
      </c>
      <c r="D27" s="50">
        <f t="shared" si="5"/>
        <v>0</v>
      </c>
      <c r="E27" s="50">
        <f t="shared" si="5"/>
        <v>0</v>
      </c>
      <c r="F27" s="50">
        <f t="shared" si="5"/>
        <v>0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  <c r="S27" s="5"/>
      <c r="T27" s="5"/>
      <c r="U27" s="5"/>
      <c r="V27" s="5"/>
      <c r="W27" s="5" t="s">
        <v>31</v>
      </c>
      <c r="X27" s="5" t="s">
        <v>19</v>
      </c>
      <c r="Y27" s="5"/>
      <c r="Z27" s="6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hidden="1">
      <c r="A28" s="5"/>
      <c r="B28" s="5"/>
      <c r="C28" s="50">
        <f t="shared" si="5"/>
        <v>0</v>
      </c>
      <c r="D28" s="50">
        <f t="shared" si="5"/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50">
        <f t="shared" si="5"/>
        <v>0</v>
      </c>
      <c r="P28" s="50">
        <f t="shared" si="5"/>
        <v>0</v>
      </c>
      <c r="Q28" s="50">
        <f t="shared" si="5"/>
        <v>0</v>
      </c>
      <c r="R28" s="50">
        <f t="shared" si="5"/>
        <v>0</v>
      </c>
      <c r="S28" s="5"/>
      <c r="T28" s="5"/>
      <c r="U28" s="5"/>
      <c r="V28" s="5"/>
      <c r="W28" s="5" t="s">
        <v>26</v>
      </c>
      <c r="X28" s="5" t="s">
        <v>53</v>
      </c>
      <c r="Y28" s="5"/>
      <c r="Z28" s="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hidden="1">
      <c r="A29" s="5"/>
      <c r="B29" s="5"/>
      <c r="C29" s="50">
        <f t="shared" si="5"/>
        <v>0</v>
      </c>
      <c r="D29" s="50">
        <f t="shared" si="5"/>
        <v>0</v>
      </c>
      <c r="E29" s="50">
        <f t="shared" si="5"/>
        <v>0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50">
        <f t="shared" si="5"/>
        <v>0</v>
      </c>
      <c r="P29" s="50">
        <f t="shared" si="5"/>
        <v>0</v>
      </c>
      <c r="Q29" s="50">
        <f t="shared" si="5"/>
        <v>0</v>
      </c>
      <c r="R29" s="50">
        <f t="shared" si="5"/>
        <v>0</v>
      </c>
      <c r="S29" s="5"/>
      <c r="T29" s="5"/>
      <c r="U29" s="5"/>
      <c r="V29" s="5"/>
      <c r="W29" s="5" t="s">
        <v>42</v>
      </c>
      <c r="X29" s="5" t="s">
        <v>20</v>
      </c>
      <c r="Y29" s="5" t="s">
        <v>27</v>
      </c>
      <c r="Z29" s="6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hidden="1">
      <c r="A30" s="5">
        <v>1</v>
      </c>
      <c r="B30" s="5"/>
      <c r="C30" s="50" t="str">
        <f>IF(C25=C31,"A",IF(C25-C31=1,"B1",IF(C25-C31=2,"C1",IF(C25-C31&gt;2,"G1",IF(C31-C25=1,"B2",IF(C31-C25=2,"C2",IF(C31-C25&gt;2,"G2")))))))</f>
        <v>A</v>
      </c>
      <c r="D30" s="50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50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50" t="str">
        <f t="shared" si="6"/>
        <v>A</v>
      </c>
      <c r="G30" s="50" t="str">
        <f t="shared" si="6"/>
        <v>A</v>
      </c>
      <c r="H30" s="50" t="str">
        <f t="shared" si="6"/>
        <v>A</v>
      </c>
      <c r="I30" s="50" t="str">
        <f t="shared" si="6"/>
        <v>A</v>
      </c>
      <c r="J30" s="50" t="str">
        <f t="shared" si="6"/>
        <v>A</v>
      </c>
      <c r="K30" s="50" t="str">
        <f>IF(K25=K31,"A",IF(K25-K31=1,"B1",IF(K25-K31=2,"C1",IF(K25-K31&gt;2,"G1",IF(K31-K25=1,"B2",IF(K31-K25=2,"C2",IF(K31-K25&gt;2,"G2")))))))</f>
        <v>A</v>
      </c>
      <c r="L30" s="50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50" t="str">
        <f t="shared" si="7"/>
        <v>A</v>
      </c>
      <c r="N30" s="50" t="str">
        <f t="shared" si="7"/>
        <v>A</v>
      </c>
      <c r="O30" s="50" t="str">
        <f t="shared" si="7"/>
        <v>A</v>
      </c>
      <c r="P30" s="50" t="str">
        <f t="shared" si="7"/>
        <v>A</v>
      </c>
      <c r="Q30" s="50" t="str">
        <f t="shared" si="7"/>
        <v>A</v>
      </c>
      <c r="R30" s="50" t="str">
        <f t="shared" si="7"/>
        <v>A</v>
      </c>
      <c r="S30" s="5"/>
      <c r="T30" s="5"/>
      <c r="U30" s="5"/>
      <c r="V30" s="5"/>
      <c r="W30" s="5" t="s">
        <v>52</v>
      </c>
      <c r="X30" s="5"/>
      <c r="Y30" s="5"/>
      <c r="Z30" s="6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hidden="1">
      <c r="A31" s="5"/>
      <c r="B31" s="5"/>
      <c r="C31" s="50">
        <f>SUM(C32:C35)</f>
        <v>0</v>
      </c>
      <c r="D31" s="50">
        <f aca="true" t="shared" si="8" ref="D31:R31">SUM(D32:D35)</f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"/>
      <c r="T31" s="5"/>
      <c r="U31" s="5"/>
      <c r="V31" s="5"/>
      <c r="W31" s="5" t="s">
        <v>21</v>
      </c>
      <c r="X31" s="5"/>
      <c r="Y31" s="5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hidden="1">
      <c r="A32" s="5"/>
      <c r="B32" s="5"/>
      <c r="C32" s="50">
        <f t="shared" si="5"/>
        <v>0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0">
        <f t="shared" si="5"/>
        <v>0</v>
      </c>
      <c r="L32" s="50">
        <f t="shared" si="5"/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"/>
      <c r="T32" s="5"/>
      <c r="U32" s="5"/>
      <c r="V32" s="5"/>
      <c r="W32" s="5" t="s">
        <v>28</v>
      </c>
      <c r="X32" s="5" t="s">
        <v>22</v>
      </c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hidden="1">
      <c r="A33" s="5"/>
      <c r="B33" s="5"/>
      <c r="C33" s="50">
        <f t="shared" si="5"/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"/>
      <c r="T33" s="5"/>
      <c r="U33" s="5"/>
      <c r="V33" s="5"/>
      <c r="W33" s="5" t="s">
        <v>29</v>
      </c>
      <c r="X33" s="5" t="s">
        <v>41</v>
      </c>
      <c r="Y33" s="5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hidden="1">
      <c r="A34" s="5"/>
      <c r="B34" s="5"/>
      <c r="C34" s="50">
        <f t="shared" si="5"/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0">
        <f t="shared" si="5"/>
        <v>0</v>
      </c>
      <c r="K34" s="50">
        <f t="shared" si="5"/>
        <v>0</v>
      </c>
      <c r="L34" s="50">
        <f t="shared" si="5"/>
        <v>0</v>
      </c>
      <c r="M34" s="50">
        <f t="shared" si="5"/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"/>
      <c r="T34" s="5"/>
      <c r="U34" s="5"/>
      <c r="V34" s="5"/>
      <c r="W34" s="5" t="s">
        <v>23</v>
      </c>
      <c r="X34" s="5"/>
      <c r="Y34" s="5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hidden="1">
      <c r="A35" s="5"/>
      <c r="B35" s="5"/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50">
        <f t="shared" si="5"/>
        <v>0</v>
      </c>
      <c r="L35" s="50">
        <f t="shared" si="5"/>
        <v>0</v>
      </c>
      <c r="M35" s="50">
        <f t="shared" si="5"/>
        <v>0</v>
      </c>
      <c r="N35" s="50">
        <f t="shared" si="5"/>
        <v>0</v>
      </c>
      <c r="O35" s="50">
        <f t="shared" si="5"/>
        <v>0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"/>
      <c r="T35" s="5"/>
      <c r="U35" s="5"/>
      <c r="V35" s="5"/>
      <c r="W35" s="5" t="s">
        <v>30</v>
      </c>
      <c r="X35" s="5" t="s">
        <v>51</v>
      </c>
      <c r="Y35" s="5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" hidden="1">
      <c r="A36" s="5"/>
      <c r="B36" s="5"/>
      <c r="C36" s="50">
        <f>IF(C30="G2",1,IF(AND(C30="C2",C26=0),1,IF(AND(C30="C2",C26=1),3,0)))</f>
        <v>0</v>
      </c>
      <c r="D36" s="50">
        <f aca="true" t="shared" si="9" ref="D36:R36">IF(D30="G2",1,IF(AND(D30="C2",D26=0),1,IF(AND(D30="C2",D26=1),3,0)))</f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>
        <f t="shared" si="9"/>
        <v>0</v>
      </c>
      <c r="K36" s="50">
        <f t="shared" si="9"/>
        <v>0</v>
      </c>
      <c r="L36" s="50">
        <f t="shared" si="9"/>
        <v>0</v>
      </c>
      <c r="M36" s="50">
        <f t="shared" si="9"/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  <c r="Q36" s="50">
        <f t="shared" si="9"/>
        <v>0</v>
      </c>
      <c r="R36" s="50">
        <f t="shared" si="9"/>
        <v>0</v>
      </c>
      <c r="S36" s="50">
        <f>COUNTIF(C36:J36,1)</f>
        <v>0</v>
      </c>
      <c r="T36" s="5"/>
      <c r="U36" s="5"/>
      <c r="V36" s="5"/>
      <c r="W36" s="5" t="s">
        <v>17</v>
      </c>
      <c r="X36" s="5"/>
      <c r="Y36" s="5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hidden="1">
      <c r="A37" s="5"/>
      <c r="B37" s="5" t="s">
        <v>37</v>
      </c>
      <c r="C37" s="50">
        <f>IF(C26=1,$B4,IF(C27=1,$B5,IF(C28=1,$B6,IF(C29=1,$B7,""))))</f>
      </c>
      <c r="D37" s="50">
        <f aca="true" t="shared" si="10" ref="D37:R37">IF(D26=1,$B4,IF(D27=1,$B5,IF(D28=1,$B6,IF(D29=1,$B7,""))))</f>
      </c>
      <c r="E37" s="50">
        <f t="shared" si="10"/>
      </c>
      <c r="F37" s="50">
        <f t="shared" si="10"/>
      </c>
      <c r="G37" s="50">
        <f t="shared" si="10"/>
      </c>
      <c r="H37" s="50">
        <f t="shared" si="10"/>
      </c>
      <c r="I37" s="50">
        <f t="shared" si="10"/>
      </c>
      <c r="J37" s="50">
        <f t="shared" si="10"/>
      </c>
      <c r="K37" s="50">
        <f t="shared" si="10"/>
      </c>
      <c r="L37" s="50">
        <f t="shared" si="10"/>
      </c>
      <c r="M37" s="50">
        <f t="shared" si="10"/>
      </c>
      <c r="N37" s="50">
        <f t="shared" si="10"/>
      </c>
      <c r="O37" s="50">
        <f t="shared" si="10"/>
      </c>
      <c r="P37" s="50">
        <f t="shared" si="10"/>
      </c>
      <c r="Q37" s="50">
        <f t="shared" si="10"/>
      </c>
      <c r="R37" s="50">
        <f t="shared" si="10"/>
      </c>
      <c r="S37" s="5"/>
      <c r="T37" s="5"/>
      <c r="U37" s="5"/>
      <c r="V37" s="5"/>
      <c r="W37" s="5" t="s">
        <v>24</v>
      </c>
      <c r="X37" s="5"/>
      <c r="Y37" s="5"/>
      <c r="Z37" s="6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hidden="1">
      <c r="A38" s="5"/>
      <c r="B38" s="5" t="s">
        <v>38</v>
      </c>
      <c r="C38" s="50">
        <f>IF(C26=1,IF(C27=1,$B5,IF(C28=1,$B6,IF(C29=1,$B7,""))),IF(C27=1,IF(C28=1,$B6,IF(C29=1,$B7,"")),IF(C28=1,IF(C29=1,$B7,""),"")))</f>
      </c>
      <c r="D38" s="50">
        <f aca="true" t="shared" si="11" ref="D38:R38">IF(D26=1,IF(D27=1,$B5,IF(D28=1,$B6,IF(D29=1,$B7,""))),IF(D27=1,IF(D28=1,$B6,IF(D29=1,$B7,"")),IF(D28=1,IF(D29=1,$B7,""),"")))</f>
      </c>
      <c r="E38" s="50">
        <f t="shared" si="11"/>
      </c>
      <c r="F38" s="50">
        <f t="shared" si="11"/>
      </c>
      <c r="G38" s="50">
        <f t="shared" si="11"/>
      </c>
      <c r="H38" s="50">
        <f t="shared" si="11"/>
      </c>
      <c r="I38" s="50">
        <f t="shared" si="11"/>
      </c>
      <c r="J38" s="50">
        <f t="shared" si="11"/>
      </c>
      <c r="K38" s="50">
        <f t="shared" si="11"/>
      </c>
      <c r="L38" s="50">
        <f t="shared" si="11"/>
      </c>
      <c r="M38" s="50">
        <f t="shared" si="11"/>
      </c>
      <c r="N38" s="50">
        <f t="shared" si="11"/>
      </c>
      <c r="O38" s="50">
        <f t="shared" si="11"/>
      </c>
      <c r="P38" s="50">
        <f t="shared" si="11"/>
      </c>
      <c r="Q38" s="50">
        <f t="shared" si="11"/>
      </c>
      <c r="R38" s="50">
        <f t="shared" si="11"/>
      </c>
      <c r="S38" s="5"/>
      <c r="T38" s="5"/>
      <c r="U38" s="5"/>
      <c r="V38" s="5"/>
      <c r="W38" s="5" t="s">
        <v>43</v>
      </c>
      <c r="X38" s="5"/>
      <c r="Y38" s="5"/>
      <c r="Z38" s="6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hidden="1">
      <c r="A39" s="5"/>
      <c r="B39" s="5" t="s">
        <v>36</v>
      </c>
      <c r="C39" s="50" t="str">
        <f>IF(C26=1,CONCATENATE($B4,$W34),CONCATENATE($W35,C43,$X35,C57,":",C58,"!"))</f>
        <v> ГОЛ!!!  переигрывает голкипера. СЧЁТ 0:0!</v>
      </c>
      <c r="D39" s="50" t="str">
        <f aca="true" t="shared" si="12" ref="D39:R39">IF(D26=1,CONCATENATE($B4,$W34),CONCATENATE($W35,D43,$X35,D57,":",D58,"!"))</f>
        <v> ГОЛ!!!  переигрывает голкипера. СЧЁТ 0:0!</v>
      </c>
      <c r="E39" s="50" t="str">
        <f t="shared" si="12"/>
        <v> ГОЛ!!!  переигрывает голкипера. СЧЁТ 0:0!</v>
      </c>
      <c r="F39" s="50" t="str">
        <f t="shared" si="12"/>
        <v> ГОЛ!!!  переигрывает голкипера. СЧЁТ 0:0!</v>
      </c>
      <c r="G39" s="50" t="str">
        <f t="shared" si="12"/>
        <v> ГОЛ!!!  переигрывает голкипера. СЧЁТ 0:0!</v>
      </c>
      <c r="H39" s="50" t="str">
        <f t="shared" si="12"/>
        <v> ГОЛ!!!  переигрывает голкипера. СЧЁТ 0:0!</v>
      </c>
      <c r="I39" s="50" t="str">
        <f t="shared" si="12"/>
        <v> ГОЛ!!!  переигрывает голкипера. СЧЁТ 0:0!</v>
      </c>
      <c r="J39" s="50" t="str">
        <f t="shared" si="12"/>
        <v> ГОЛ!!!  переигрывает голкипера. СЧЁТ 0:0!</v>
      </c>
      <c r="K39" s="50" t="str">
        <f t="shared" si="12"/>
        <v> ГОЛ!!!  переигрывает голкипера. СЧЁТ 0:0!</v>
      </c>
      <c r="L39" s="50" t="str">
        <f t="shared" si="12"/>
        <v> ГОЛ!!!  переигрывает голкипера. СЧЁТ 0:0!</v>
      </c>
      <c r="M39" s="50" t="str">
        <f t="shared" si="12"/>
        <v> ГОЛ!!!  переигрывает голкипера. СЧЁТ 0:0!</v>
      </c>
      <c r="N39" s="50" t="str">
        <f t="shared" si="12"/>
        <v> ГОЛ!!!  переигрывает голкипера. СЧЁТ 0:0!</v>
      </c>
      <c r="O39" s="50" t="str">
        <f t="shared" si="12"/>
        <v> ГОЛ!!!  переигрывает голкипера. СЧЁТ 0:0!</v>
      </c>
      <c r="P39" s="50" t="str">
        <f t="shared" si="12"/>
        <v> ГОЛ!!!  переигрывает голкипера. СЧЁТ 0:0!</v>
      </c>
      <c r="Q39" s="50" t="str">
        <f t="shared" si="12"/>
        <v> ГОЛ!!!  переигрывает голкипера. СЧЁТ 0:0!</v>
      </c>
      <c r="R39" s="50" t="str">
        <f t="shared" si="12"/>
        <v> ГОЛ!!!  переигрывает голкипера. СЧЁТ 0:0!</v>
      </c>
      <c r="S39" s="5"/>
      <c r="T39" s="5"/>
      <c r="U39" s="5"/>
      <c r="V39" s="5"/>
      <c r="W39" s="5"/>
      <c r="X39" s="5"/>
      <c r="Y39" s="5"/>
      <c r="Z39" s="6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hidden="1">
      <c r="A40" s="5"/>
      <c r="B40" s="5" t="s">
        <v>34</v>
      </c>
      <c r="C40" s="50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50" t="str">
        <f>IF(D25=D31,$W25,IF(D25-D31=1,CONCATENATE($B3,$W26),IF(D25-D31=2,CONCATENATE($B3,$W27,D37,$X27,D42),IF(D25-D31&gt;2,CONCATENATE($W28,D37,"(",$B3,")",$X28,C57,":",C58,"!"),IF(D31-D25=1,CONCATENATE($B9,$W26),IF(D31-D25=2,CONCATENATE($B9,$W27,D43,$X27,D39),IF(D31-D25&gt;2,CONCATENATE($W28,D43,"(",$B9,")",$X28,C57,":",C58,"!"))))))))</f>
        <v>Мяч остается в центре поля</v>
      </c>
      <c r="E40" s="50" t="str">
        <f>IF(E25=E31,$W25,IF(E25-E31=1,CONCATENATE($B3,$W26),IF(E25-E31=2,CONCATENATE($B3,$W27,E37,$X27,E42),IF(E25-E31&gt;2,CONCATENATE($W28,E37,"(",$B3,")",$X28,C57,":",C58,"!"),IF(E31-E25=1,CONCATENATE($B9,$W26),IF(E31-E25=2,CONCATENATE($B9,$W27,E43,$X27,E39),IF(E31-E25&gt;2,CONCATENATE($W28,E43,"(",$B9,")",$X28,C57,":",C58,"!"))))))))</f>
        <v>Мяч остается в центре поля</v>
      </c>
      <c r="F40" s="50" t="str">
        <f>IF(F25=F31,$W25,IF(F25-F31=1,CONCATENATE($B3,$W26),IF(F25-F31=2,CONCATENATE($B3,$W27,F37,$X27,F42),IF(F25-F31&gt;2,CONCATENATE($W28,F37,"(",$B3,")",$X28,C57,":",C58,"!"),IF(F31-F25=1,CONCATENATE($B9,$W26),IF(F31-F25=2,CONCATENATE($B9,$W27,F43,$X27,F39),IF(F31-F25&gt;2,CONCATENATE($W28,F43,"(",$B9,")",$X28,C57,":",C58,"!"))))))))</f>
        <v>Мяч остается в центре поля</v>
      </c>
      <c r="G40" s="50" t="str">
        <f>IF(G25=G31,$W25,IF(G25-G31=1,CONCATENATE($B3,$W26),IF(G25-G31=2,CONCATENATE($B3,$W27,G37,$X27,G42),IF(G25-G31&gt;2,CONCATENATE($W28,G37,"(",$B3,")",$X28,C57,":",C58,"!"),IF(G31-G25=1,CONCATENATE($B9,$W26),IF(G31-G25=2,CONCATENATE($B9,$W27,G43,$X27,G39),IF(G31-G25&gt;2,CONCATENATE($W28,G43,"(",$B9,")",$X28,C57,":",C58,"!"))))))))</f>
        <v>Мяч остается в центре поля</v>
      </c>
      <c r="H40" s="50" t="str">
        <f>IF(H25=H31,$W25,IF(H25-H31=1,CONCATENATE($B3,$W26),IF(H25-H31=2,CONCATENATE($B3,$W27,H37,$X27,H42),IF(H25-H31&gt;2,CONCATENATE($W28,H37,"(",$B3,")",$X28,C57,":",C58,"!"),IF(H31-H25=1,CONCATENATE($B9,$W26),IF(H31-H25=2,CONCATENATE($B9,$W27,H43,$X27,H39),IF(H31-H25&gt;2,CONCATENATE($W28,H43,"(",$B9,")",$X28,C57,":",C58,"!"))))))))</f>
        <v>Мяч остается в центре поля</v>
      </c>
      <c r="I40" s="50" t="str">
        <f>IF(I25=I31,$W25,IF(I25-I31=1,CONCATENATE($B3,$W26),IF(I25-I31=2,CONCATENATE($B3,$W27,I37,$X27,I42),IF(I25-I31&gt;2,CONCATENATE($W28,I37,"(",$B3,")",$X28,C57,":",C58,"!"),IF(I31-I25=1,CONCATENATE($B9,$W26),IF(I31-I25=2,CONCATENATE($B9,$W27,I43,$X27,I39),IF(I31-I25&gt;2,CONCATENATE($W28,I43,"(",$B9,")",$X28,C57,":",C58,"!"))))))))</f>
        <v>Мяч остается в центре поля</v>
      </c>
      <c r="J40" s="50" t="str">
        <f>IF(J25=J31,$W25,IF(J25-J31=1,CONCATENATE($B3,$W26),IF(J25-J31=2,CONCATENATE($B3,$W27,J37,$X27,J42),IF(J25-J31&gt;2,CONCATENATE($W28,J37,"(",$B3,")",$X28,C57,":",C58,"!"),IF(J31-J25=1,CONCATENATE($B9,$W26),IF(J31-J25=2,CONCATENATE($B9,$W27,J43,$X27,J39),IF(J31-J25&gt;2,CONCATENATE($W28,J43,"(",$B9,")",$X28,C57,":",C58,"!"))))))))</f>
        <v>Мяч остается в центре поля</v>
      </c>
      <c r="K40" s="50" t="str">
        <f>IF(K25=K31,$W25,IF(K25-K31=1,CONCATENATE($B3,$W26),IF(K25-K31=2,CONCATENATE($B3,$W27,K37,$X27,K42),IF(K25-K31&gt;2,CONCATENATE($W28,K37,"(",$B3,")",$X28,C57,":",C58,"!"),IF(K31-K25=1,CONCATENATE($B9,$W26),IF(K31-K25=2,CONCATENATE($B9,$W27,K43,$X27,K39),IF(K31-K25&gt;2,CONCATENATE($W28,K43,"(",$B9,")",$X28,C57,":",C58,"!"))))))))</f>
        <v>Мяч остается в центре поля</v>
      </c>
      <c r="L40" s="50" t="str">
        <f>IF(L25=L31,$W25,IF(L25-L31=1,CONCATENATE($B3,$W26),IF(L25-L31=2,CONCATENATE($B3,$W27,L37,$X27,L42),IF(L25-L31&gt;2,CONCATENATE($W28,L37,"(",$B3,")",$X28,C57,":",C58,"!"),IF(L31-L25=1,CONCATENATE($B9,$W26),IF(L31-L25=2,CONCATENATE($B9,$W27,L43,$X27,L39),IF(L31-L25&gt;2,CONCATENATE($W28,L43,"(",$B9,")",$X28,C57,":",C58,"!"))))))))</f>
        <v>Мяч остается в центре поля</v>
      </c>
      <c r="M40" s="50" t="str">
        <f>IF(M25=M31,$W25,IF(M25-M31=1,CONCATENATE($B3,$W26),IF(M25-M31=2,CONCATENATE($B3,$W27,M37,$X27,M42),IF(M25-M31&gt;2,CONCATENATE($W28,M37,"(",$B3,")",$X28,C57,":",C58,"!"),IF(M31-M25=1,CONCATENATE($B9,$W26),IF(M31-M25=2,CONCATENATE($B9,$W27,M43,$X27,M39),IF(M31-M25&gt;2,CONCATENATE($W28,M43,"(",$B9,")",$X28,C57,":",C58,"!"))))))))</f>
        <v>Мяч остается в центре поля</v>
      </c>
      <c r="N40" s="50" t="str">
        <f>IF(N25=N31,$W25,IF(N25-N31=1,CONCATENATE($B3,$W26),IF(N25-N31=2,CONCATENATE($B3,$W27,N37,$X27,N42),IF(N25-N31&gt;2,CONCATENATE($W28,N37,"(",$B3,")",$X28,C57,":",C58,"!"),IF(N31-N25=1,CONCATENATE($B9,$W26),IF(N31-N25=2,CONCATENATE($B9,$W27,N43,$X27,N39),IF(N31-N25&gt;2,CONCATENATE($W28,N43,"(",$B9,")",$X28,C57,":",C58,"!"))))))))</f>
        <v>Мяч остается в центре поля</v>
      </c>
      <c r="O40" s="50" t="str">
        <f>IF(O25=O31,$W25,IF(O25-O31=1,CONCATENATE($B3,$W26),IF(O25-O31=2,CONCATENATE($B3,$W27,O37,$X27,O42),IF(O25-O31&gt;2,CONCATENATE($W28,O37,"(",$B3,")",$X28,C57,":",C58,"!"),IF(O31-O25=1,CONCATENATE($B9,$W26),IF(O31-O25=2,CONCATENATE($B9,$W27,O43,$X27,O39),IF(O31-O25&gt;2,CONCATENATE($W28,O43,"(",$B9,")",$X28,C57,":",C58,"!"))))))))</f>
        <v>Мяч остается в центре поля</v>
      </c>
      <c r="P40" s="50" t="str">
        <f>IF(P25=P31,$W25,IF(P25-P31=1,CONCATENATE($B3,$W26),IF(P25-P31=2,CONCATENATE($B3,$W27,P37,$X27,P42),IF(P25-P31&gt;2,CONCATENATE($W28,P37,"(",$B3,")",$X28,C57,":",C58,"!"),IF(P31-P25=1,CONCATENATE($B9,$W26),IF(P31-P25=2,CONCATENATE($B9,$W27,P43,$X27,P39),IF(P31-P25&gt;2,CONCATENATE($W28,P43,"(",$B9,")",$X28,C57,":",C58,"!"))))))))</f>
        <v>Мяч остается в центре поля</v>
      </c>
      <c r="Q40" s="50" t="str">
        <f>IF(Q25=Q31,$W25,IF(Q25-Q31=1,CONCATENATE($B3,$W26),IF(Q25-Q31=2,CONCATENATE($B3,$W27,Q37,$X27,Q42),IF(Q25-Q31&gt;2,CONCATENATE($W28,Q37,"(",$B3,")",$X28,C57,":",C58,"!"),IF(Q31-Q25=1,CONCATENATE($B9,$W26),IF(Q31-Q25=2,CONCATENATE($B9,$W27,Q43,$X27,Q39),IF(Q31-Q25&gt;2,CONCATENATE($W28,Q43,"(",$B9,")",$X28,C57,":",C58,"!"))))))))</f>
        <v>Мяч остается в центре поля</v>
      </c>
      <c r="R40" s="50" t="str">
        <f>IF(R25=R31,$W25,IF(R25-R31=1,CONCATENATE($B3,$W26),IF(R25-R31=2,CONCATENATE($B3,$W27,R37,$X27,R42),IF(R25-R31&gt;2,CONCATENATE($W28,R37,"(",$B3,")",$X28,C57,":",C58,"!"),IF(R31-R25=1,CONCATENATE($B9,$W26),IF(R31-R25=2,CONCATENATE($B9,$W27,R43,$X27,R39),IF(R31-R25&gt;2,CONCATENATE($W28,R43,"(",$B9,")",$X28,C57,":",C58,"!"))))))))</f>
        <v>Мяч остается в центре поля</v>
      </c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hidden="1">
      <c r="A41" s="5"/>
      <c r="B41" s="5"/>
      <c r="C41" s="50"/>
      <c r="D41" s="50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50" t="b">
        <f aca="true" t="shared" si="13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50" t="b">
        <f t="shared" si="13"/>
        <v>0</v>
      </c>
      <c r="G41" s="50" t="b">
        <f t="shared" si="13"/>
        <v>0</v>
      </c>
      <c r="H41" s="50" t="b">
        <f t="shared" si="13"/>
        <v>0</v>
      </c>
      <c r="I41" s="50" t="b">
        <f t="shared" si="13"/>
        <v>0</v>
      </c>
      <c r="J41" s="50" t="b">
        <f t="shared" si="13"/>
        <v>0</v>
      </c>
      <c r="K41" s="50" t="b">
        <f t="shared" si="13"/>
        <v>0</v>
      </c>
      <c r="L41" s="50" t="b">
        <f t="shared" si="13"/>
        <v>0</v>
      </c>
      <c r="M41" s="50" t="b">
        <f t="shared" si="13"/>
        <v>0</v>
      </c>
      <c r="N41" s="50" t="b">
        <f t="shared" si="13"/>
        <v>0</v>
      </c>
      <c r="O41" s="50" t="b">
        <f t="shared" si="13"/>
        <v>0</v>
      </c>
      <c r="P41" s="50" t="b">
        <f t="shared" si="13"/>
        <v>0</v>
      </c>
      <c r="Q41" s="50" t="b">
        <f t="shared" si="13"/>
        <v>0</v>
      </c>
      <c r="R41" s="50" t="b">
        <f t="shared" si="13"/>
        <v>0</v>
      </c>
      <c r="S41" s="50"/>
      <c r="T41" s="5"/>
      <c r="U41" s="5"/>
      <c r="V41" s="5"/>
      <c r="W41" s="5"/>
      <c r="X41" s="5"/>
      <c r="Y41" s="5"/>
      <c r="Z41" s="6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hidden="1">
      <c r="A42" s="5"/>
      <c r="B42" s="5" t="s">
        <v>35</v>
      </c>
      <c r="C42" s="50" t="str">
        <f>IF(C32=1,CONCATENATE($B10,$W34),CONCATENATE($W35,C37,$X35,C57,":",C58,"!"))</f>
        <v> ГОЛ!!!  переигрывает голкипера. СЧЁТ 0:0!</v>
      </c>
      <c r="D42" s="50" t="str">
        <f aca="true" t="shared" si="14" ref="D42:R42">IF(D32=1,CONCATENATE($B10,$W34),CONCATENATE($W35,D37,$X35,D57,":",D58,"!"))</f>
        <v> ГОЛ!!!  переигрывает голкипера. СЧЁТ 0:0!</v>
      </c>
      <c r="E42" s="50" t="str">
        <f t="shared" si="14"/>
        <v> ГОЛ!!!  переигрывает голкипера. СЧЁТ 0:0!</v>
      </c>
      <c r="F42" s="50" t="str">
        <f t="shared" si="14"/>
        <v> ГОЛ!!!  переигрывает голкипера. СЧЁТ 0:0!</v>
      </c>
      <c r="G42" s="50" t="str">
        <f t="shared" si="14"/>
        <v> ГОЛ!!!  переигрывает голкипера. СЧЁТ 0:0!</v>
      </c>
      <c r="H42" s="50" t="str">
        <f t="shared" si="14"/>
        <v> ГОЛ!!!  переигрывает голкипера. СЧЁТ 0:0!</v>
      </c>
      <c r="I42" s="50" t="str">
        <f t="shared" si="14"/>
        <v> ГОЛ!!!  переигрывает голкипера. СЧЁТ 0:0!</v>
      </c>
      <c r="J42" s="50" t="str">
        <f t="shared" si="14"/>
        <v> ГОЛ!!!  переигрывает голкипера. СЧЁТ 0:0!</v>
      </c>
      <c r="K42" s="50" t="str">
        <f t="shared" si="14"/>
        <v> ГОЛ!!!  переигрывает голкипера. СЧЁТ 0:0!</v>
      </c>
      <c r="L42" s="50" t="str">
        <f t="shared" si="14"/>
        <v> ГОЛ!!!  переигрывает голкипера. СЧЁТ 0:0!</v>
      </c>
      <c r="M42" s="50" t="str">
        <f t="shared" si="14"/>
        <v> ГОЛ!!!  переигрывает голкипера. СЧЁТ 0:0!</v>
      </c>
      <c r="N42" s="50" t="str">
        <f t="shared" si="14"/>
        <v> ГОЛ!!!  переигрывает голкипера. СЧЁТ 0:0!</v>
      </c>
      <c r="O42" s="50" t="str">
        <f t="shared" si="14"/>
        <v> ГОЛ!!!  переигрывает голкипера. СЧЁТ 0:0!</v>
      </c>
      <c r="P42" s="50" t="str">
        <f t="shared" si="14"/>
        <v> ГОЛ!!!  переигрывает голкипера. СЧЁТ 0:0!</v>
      </c>
      <c r="Q42" s="50" t="str">
        <f t="shared" si="14"/>
        <v> ГОЛ!!!  переигрывает голкипера. СЧЁТ 0:0!</v>
      </c>
      <c r="R42" s="50" t="str">
        <f t="shared" si="14"/>
        <v> ГОЛ!!!  переигрывает голкипера. СЧЁТ 0:0!</v>
      </c>
      <c r="S42" s="5"/>
      <c r="T42" s="5"/>
      <c r="U42" s="5"/>
      <c r="V42" s="5"/>
      <c r="W42" s="5"/>
      <c r="X42" s="5"/>
      <c r="Y42" s="5"/>
      <c r="Z42" s="6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hidden="1">
      <c r="A43" s="5"/>
      <c r="B43" s="5" t="s">
        <v>39</v>
      </c>
      <c r="C43" s="50">
        <f>IF(C32=1,$B10,IF(C33=1,$B11,IF(C34=1,$B12,IF(C35=1,$B13,""))))</f>
      </c>
      <c r="D43" s="50">
        <f aca="true" t="shared" si="15" ref="D43:R43">IF(D32=1,$B10,IF(D33=1,$B11,IF(D34=1,$B12,IF(D35=1,$B13,""))))</f>
      </c>
      <c r="E43" s="50">
        <f t="shared" si="15"/>
      </c>
      <c r="F43" s="50">
        <f t="shared" si="15"/>
      </c>
      <c r="G43" s="50">
        <f t="shared" si="15"/>
      </c>
      <c r="H43" s="50">
        <f t="shared" si="15"/>
      </c>
      <c r="I43" s="50">
        <f t="shared" si="15"/>
      </c>
      <c r="J43" s="50">
        <f t="shared" si="15"/>
      </c>
      <c r="K43" s="50">
        <f t="shared" si="15"/>
      </c>
      <c r="L43" s="50">
        <f t="shared" si="15"/>
      </c>
      <c r="M43" s="50">
        <f t="shared" si="15"/>
      </c>
      <c r="N43" s="50">
        <f t="shared" si="15"/>
      </c>
      <c r="O43" s="50">
        <f t="shared" si="15"/>
      </c>
      <c r="P43" s="50">
        <f t="shared" si="15"/>
      </c>
      <c r="Q43" s="50">
        <f t="shared" si="15"/>
      </c>
      <c r="R43" s="50">
        <f t="shared" si="15"/>
      </c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hidden="1">
      <c r="A44" s="5"/>
      <c r="B44" s="5" t="s">
        <v>40</v>
      </c>
      <c r="C44" s="50">
        <f>IF(C32=1,IF(C33=1,$B11,IF(C34=1,$B12,IF(C35=1,$B13,""))),IF(C33=1,IF(C34=1,$B12,IF(C35=1,$B13,"")),IF(C34=1,IF(C35=1,$B13,""),"")))</f>
      </c>
      <c r="D44" s="50">
        <f aca="true" t="shared" si="16" ref="D44:R44">IF(D32=1,IF(D33=1,$B11,IF(D34=1,$B12,IF(D35=1,$B13,""))),IF(D33=1,IF(D34=1,$B12,IF(D35=1,$B13,"")),IF(D34=1,IF(D35=1,$B13,""),"")))</f>
      </c>
      <c r="E44" s="50">
        <f t="shared" si="16"/>
      </c>
      <c r="F44" s="50">
        <f t="shared" si="16"/>
      </c>
      <c r="G44" s="50">
        <f t="shared" si="16"/>
      </c>
      <c r="H44" s="50">
        <f t="shared" si="16"/>
      </c>
      <c r="I44" s="50">
        <f t="shared" si="16"/>
      </c>
      <c r="J44" s="50">
        <f t="shared" si="16"/>
      </c>
      <c r="K44" s="50">
        <f t="shared" si="16"/>
      </c>
      <c r="L44" s="50">
        <f t="shared" si="16"/>
      </c>
      <c r="M44" s="50">
        <f t="shared" si="16"/>
      </c>
      <c r="N44" s="50">
        <f t="shared" si="16"/>
      </c>
      <c r="O44" s="50">
        <f t="shared" si="16"/>
      </c>
      <c r="P44" s="50">
        <f t="shared" si="16"/>
      </c>
      <c r="Q44" s="50">
        <f t="shared" si="16"/>
      </c>
      <c r="R44" s="50">
        <f t="shared" si="16"/>
      </c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hidden="1">
      <c r="A45" s="5"/>
      <c r="B45" s="5" t="s">
        <v>32</v>
      </c>
      <c r="C45" s="50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"Родник" продолжает атаковать</v>
      </c>
      <c r="D45" s="50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"Родник" продолжает атаковать</v>
      </c>
      <c r="E45" s="50" t="str">
        <f aca="true" t="shared" si="17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"Родник" продолжает атаковать</v>
      </c>
      <c r="F45" s="50" t="str">
        <f t="shared" si="17"/>
        <v>"Родник" продолжает атаковать</v>
      </c>
      <c r="G45" s="50" t="str">
        <f t="shared" si="17"/>
        <v>"Родник" продолжает атаковать</v>
      </c>
      <c r="H45" s="50" t="str">
        <f t="shared" si="17"/>
        <v>"Родник" продолжает атаковать</v>
      </c>
      <c r="I45" s="50" t="str">
        <f t="shared" si="17"/>
        <v>"Родник" продолжает атаковать</v>
      </c>
      <c r="J45" s="50" t="str">
        <f t="shared" si="17"/>
        <v>"Родник" продолжает атаковать</v>
      </c>
      <c r="K45" s="50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"Родник" продолжает атаковать</v>
      </c>
      <c r="L45" s="50" t="str">
        <f t="shared" si="17"/>
        <v>"Родник" продолжает атаковать</v>
      </c>
      <c r="M45" s="50" t="str">
        <f t="shared" si="17"/>
        <v>"Родник" продолжает атаковать</v>
      </c>
      <c r="N45" s="50" t="str">
        <f t="shared" si="17"/>
        <v>"Родник" продолжает атаковать</v>
      </c>
      <c r="O45" s="50" t="str">
        <f t="shared" si="17"/>
        <v>"Родник" продолжает атаковать</v>
      </c>
      <c r="P45" s="50" t="str">
        <f t="shared" si="17"/>
        <v>"Родник" продолжает атаковать</v>
      </c>
      <c r="Q45" s="50" t="str">
        <f t="shared" si="17"/>
        <v>"Родник" продолжает атаковать</v>
      </c>
      <c r="R45" s="50" t="str">
        <f t="shared" si="17"/>
        <v>"Родник" продолжает атаковать</v>
      </c>
      <c r="S45" s="5"/>
      <c r="T45" s="5"/>
      <c r="U45" s="5"/>
      <c r="V45" s="5"/>
      <c r="W45" s="5"/>
      <c r="X45" s="5"/>
      <c r="Y45" s="5"/>
      <c r="Z45" s="6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hidden="1">
      <c r="A46" s="5"/>
      <c r="B46" s="5" t="s">
        <v>33</v>
      </c>
      <c r="C46" s="50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"Звезда" продолжает атаковать</v>
      </c>
      <c r="D46" s="50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"Звезда" продолжает атаковать</v>
      </c>
      <c r="E46" s="50" t="str">
        <f aca="true" t="shared" si="18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"Звезда" продолжает атаковать</v>
      </c>
      <c r="F46" s="50" t="str">
        <f t="shared" si="18"/>
        <v>"Звезда" продолжает атаковать</v>
      </c>
      <c r="G46" s="50" t="str">
        <f t="shared" si="18"/>
        <v>"Звезда" продолжает атаковать</v>
      </c>
      <c r="H46" s="50" t="str">
        <f t="shared" si="18"/>
        <v>"Звезда" продолжает атаковать</v>
      </c>
      <c r="I46" s="50" t="str">
        <f t="shared" si="18"/>
        <v>"Звезда" продолжает атаковать</v>
      </c>
      <c r="J46" s="50" t="str">
        <f t="shared" si="18"/>
        <v>"Звезда" продолжает атаковать</v>
      </c>
      <c r="K46" s="50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"Звезда" продолжает атаковать</v>
      </c>
      <c r="L46" s="50" t="str">
        <f t="shared" si="18"/>
        <v>"Звезда" продолжает атаковать</v>
      </c>
      <c r="M46" s="50" t="str">
        <f t="shared" si="18"/>
        <v>"Звезда" продолжает атаковать</v>
      </c>
      <c r="N46" s="50" t="str">
        <f t="shared" si="18"/>
        <v>"Звезда" продолжает атаковать</v>
      </c>
      <c r="O46" s="50" t="str">
        <f t="shared" si="18"/>
        <v>"Звезда" продолжает атаковать</v>
      </c>
      <c r="P46" s="50" t="str">
        <f t="shared" si="18"/>
        <v>"Звезда" продолжает атаковать</v>
      </c>
      <c r="Q46" s="50" t="str">
        <f t="shared" si="18"/>
        <v>"Звезда" продолжает атаковать</v>
      </c>
      <c r="R46" s="50" t="str">
        <f t="shared" si="18"/>
        <v>"Звезда" продолжает атаковать</v>
      </c>
      <c r="S46" s="5"/>
      <c r="T46" s="5"/>
      <c r="U46" s="5"/>
      <c r="V46" s="5"/>
      <c r="W46" s="5"/>
      <c r="X46" s="5"/>
      <c r="Y46" s="5"/>
      <c r="Z46" s="6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hidden="1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  <c r="V47" s="5"/>
      <c r="W47" s="5"/>
      <c r="X47" s="5"/>
      <c r="Y47" s="5"/>
      <c r="Z47" s="6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hidden="1">
      <c r="A48" s="5"/>
      <c r="B48" s="5"/>
      <c r="C48" s="50" t="str">
        <f>W36</f>
        <v>Свисток арбитра. Матч начался!</v>
      </c>
      <c r="D48" s="50" t="str">
        <f>C40</f>
        <v>Мяч остается в центре поля</v>
      </c>
      <c r="E48" s="50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никак не могут организовать атаку</v>
      </c>
      <c r="F48" s="50" t="str">
        <f aca="true" t="shared" si="19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Некоторые болельщики уже захрапели на своих местах</v>
      </c>
      <c r="G48" s="50" t="str">
        <f t="shared" si="19"/>
        <v>Такой футбол нам не нужен…</v>
      </c>
      <c r="H48" s="50" t="str">
        <f t="shared" si="19"/>
        <v>Такой футбол нам не нужен…</v>
      </c>
      <c r="I48" s="50" t="str">
        <f t="shared" si="19"/>
        <v>Такой футбол нам не нужен…</v>
      </c>
      <c r="J48" s="50" t="str">
        <f t="shared" si="19"/>
        <v>Такой футбол нам не нужен…</v>
      </c>
      <c r="K48" s="50" t="str">
        <f t="shared" si="19"/>
        <v>Такой футбол нам не нужен…</v>
      </c>
      <c r="L48" s="50" t="str">
        <f>K40</f>
        <v>Мяч остается в центре поля</v>
      </c>
      <c r="M48" s="50" t="str">
        <f t="shared" si="19"/>
        <v>Такой футбол нам не нужен…</v>
      </c>
      <c r="N48" s="50" t="str">
        <f t="shared" si="19"/>
        <v>Такой футбол нам не нужен…</v>
      </c>
      <c r="O48" s="50" t="str">
        <f t="shared" si="19"/>
        <v>Такой футбол нам не нужен…</v>
      </c>
      <c r="P48" s="50" t="str">
        <f t="shared" si="19"/>
        <v>Такой футбол нам не нужен…</v>
      </c>
      <c r="Q48" s="50" t="str">
        <f t="shared" si="19"/>
        <v>Такой футбол нам не нужен…</v>
      </c>
      <c r="R48" s="50" t="str">
        <f t="shared" si="19"/>
        <v>Такой футбол нам не нужен…</v>
      </c>
      <c r="S48" s="5" t="str">
        <f t="shared" si="19"/>
        <v>Такой футбол нам не нужен…</v>
      </c>
      <c r="T48" s="5"/>
      <c r="U48" s="5"/>
      <c r="V48" s="5"/>
      <c r="W48" s="5"/>
      <c r="X48" s="5"/>
      <c r="Y48" s="5"/>
      <c r="Z48" s="6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hidden="1">
      <c r="A49" s="5"/>
      <c r="B49" s="5"/>
      <c r="C49" s="50">
        <f>IF(C24=1,C37,0)</f>
        <v>0</v>
      </c>
      <c r="D49" s="50">
        <f aca="true" t="shared" si="20" ref="D49:R49">IF(D24=1,D37,0)</f>
        <v>0</v>
      </c>
      <c r="E49" s="50">
        <f t="shared" si="20"/>
        <v>0</v>
      </c>
      <c r="F49" s="50">
        <f t="shared" si="20"/>
        <v>0</v>
      </c>
      <c r="G49" s="50">
        <f t="shared" si="20"/>
        <v>0</v>
      </c>
      <c r="H49" s="50">
        <f t="shared" si="20"/>
        <v>0</v>
      </c>
      <c r="I49" s="50">
        <f t="shared" si="20"/>
        <v>0</v>
      </c>
      <c r="J49" s="50">
        <f t="shared" si="20"/>
        <v>0</v>
      </c>
      <c r="K49" s="50">
        <f t="shared" si="20"/>
        <v>0</v>
      </c>
      <c r="L49" s="50">
        <f t="shared" si="20"/>
        <v>0</v>
      </c>
      <c r="M49" s="50">
        <f t="shared" si="20"/>
        <v>0</v>
      </c>
      <c r="N49" s="50">
        <f t="shared" si="20"/>
        <v>0</v>
      </c>
      <c r="O49" s="50">
        <f t="shared" si="20"/>
        <v>0</v>
      </c>
      <c r="P49" s="50">
        <f t="shared" si="20"/>
        <v>0</v>
      </c>
      <c r="Q49" s="50">
        <f t="shared" si="20"/>
        <v>0</v>
      </c>
      <c r="R49" s="50">
        <f t="shared" si="20"/>
        <v>0</v>
      </c>
      <c r="S49" s="5"/>
      <c r="T49" s="5"/>
      <c r="U49" s="5"/>
      <c r="V49" s="5"/>
      <c r="W49" s="5"/>
      <c r="X49" s="5"/>
      <c r="Y49" s="5"/>
      <c r="Z49" s="6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hidden="1">
      <c r="A50" s="5"/>
      <c r="B50" s="5"/>
      <c r="C50" s="50">
        <f>IF(C36=1,C43,0)</f>
        <v>0</v>
      </c>
      <c r="D50" s="50">
        <f aca="true" t="shared" si="21" ref="D50:R50">IF(D36=1,D43,0)</f>
        <v>0</v>
      </c>
      <c r="E50" s="50">
        <f t="shared" si="21"/>
        <v>0</v>
      </c>
      <c r="F50" s="50">
        <f t="shared" si="21"/>
        <v>0</v>
      </c>
      <c r="G50" s="50">
        <f t="shared" si="21"/>
        <v>0</v>
      </c>
      <c r="H50" s="50">
        <f t="shared" si="21"/>
        <v>0</v>
      </c>
      <c r="I50" s="50">
        <f t="shared" si="21"/>
        <v>0</v>
      </c>
      <c r="J50" s="50">
        <f t="shared" si="21"/>
        <v>0</v>
      </c>
      <c r="K50" s="50">
        <f t="shared" si="21"/>
        <v>0</v>
      </c>
      <c r="L50" s="50">
        <f t="shared" si="21"/>
        <v>0</v>
      </c>
      <c r="M50" s="50">
        <f t="shared" si="21"/>
        <v>0</v>
      </c>
      <c r="N50" s="50">
        <f t="shared" si="21"/>
        <v>0</v>
      </c>
      <c r="O50" s="50">
        <f t="shared" si="21"/>
        <v>0</v>
      </c>
      <c r="P50" s="50">
        <f t="shared" si="21"/>
        <v>0</v>
      </c>
      <c r="Q50" s="50">
        <f t="shared" si="21"/>
        <v>0</v>
      </c>
      <c r="R50" s="50">
        <f t="shared" si="21"/>
        <v>0</v>
      </c>
      <c r="S50" s="5"/>
      <c r="T50" s="5"/>
      <c r="U50" s="5"/>
      <c r="V50" s="5"/>
      <c r="W50" s="5"/>
      <c r="X50" s="5"/>
      <c r="Y50" s="5"/>
      <c r="Z50" s="6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hidden="1">
      <c r="A51" s="5"/>
      <c r="B51" s="5"/>
      <c r="C51" s="50">
        <f>IF(C24=1,C38,0)</f>
        <v>0</v>
      </c>
      <c r="D51" s="50">
        <f aca="true" t="shared" si="22" ref="D51:R51">IF(D24=1,D38,0)</f>
        <v>0</v>
      </c>
      <c r="E51" s="50">
        <f t="shared" si="22"/>
        <v>0</v>
      </c>
      <c r="F51" s="50">
        <f t="shared" si="22"/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50">
        <f t="shared" si="22"/>
        <v>0</v>
      </c>
      <c r="K51" s="50">
        <f t="shared" si="22"/>
        <v>0</v>
      </c>
      <c r="L51" s="50">
        <f t="shared" si="22"/>
        <v>0</v>
      </c>
      <c r="M51" s="50">
        <f t="shared" si="22"/>
        <v>0</v>
      </c>
      <c r="N51" s="50">
        <f t="shared" si="22"/>
        <v>0</v>
      </c>
      <c r="O51" s="50">
        <f t="shared" si="22"/>
        <v>0</v>
      </c>
      <c r="P51" s="50">
        <f t="shared" si="22"/>
        <v>0</v>
      </c>
      <c r="Q51" s="50">
        <f t="shared" si="22"/>
        <v>0</v>
      </c>
      <c r="R51" s="50">
        <f t="shared" si="22"/>
        <v>0</v>
      </c>
      <c r="S51" s="5"/>
      <c r="T51" s="5"/>
      <c r="U51" s="5"/>
      <c r="V51" s="5"/>
      <c r="W51" s="5"/>
      <c r="X51" s="5"/>
      <c r="Y51" s="5"/>
      <c r="Z51" s="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hidden="1">
      <c r="A52" s="5"/>
      <c r="B52" s="5"/>
      <c r="C52" s="50">
        <f>IF(C36=1,C44,0)</f>
        <v>0</v>
      </c>
      <c r="D52" s="50">
        <f aca="true" t="shared" si="23" ref="D52:R52">IF(D36=1,D44,0)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0</v>
      </c>
      <c r="M52" s="50">
        <f t="shared" si="23"/>
        <v>0</v>
      </c>
      <c r="N52" s="50">
        <f t="shared" si="23"/>
        <v>0</v>
      </c>
      <c r="O52" s="50">
        <f t="shared" si="23"/>
        <v>0</v>
      </c>
      <c r="P52" s="50">
        <f t="shared" si="23"/>
        <v>0</v>
      </c>
      <c r="Q52" s="50">
        <f t="shared" si="23"/>
        <v>0</v>
      </c>
      <c r="R52" s="50">
        <f t="shared" si="23"/>
        <v>0</v>
      </c>
      <c r="S52" s="5"/>
      <c r="T52" s="5"/>
      <c r="U52" s="5"/>
      <c r="V52" s="5"/>
      <c r="W52" s="5"/>
      <c r="X52" s="5"/>
      <c r="Y52" s="5"/>
      <c r="Z52" s="6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hidden="1">
      <c r="A53" s="5"/>
      <c r="B53" s="5"/>
      <c r="C53" s="50">
        <f>IF(OR(C30="C1",C30="G1"),C37,IF(OR(C30="C2",C30="G2"),C43,0))</f>
        <v>0</v>
      </c>
      <c r="D53" s="50">
        <f aca="true" t="shared" si="24" ref="D53:R53">IF(OR(D30="C1",D30="G1"),D37,IF(OR(D30="C2",D30="G2"),D43,0))</f>
        <v>0</v>
      </c>
      <c r="E53" s="50">
        <f t="shared" si="24"/>
        <v>0</v>
      </c>
      <c r="F53" s="50">
        <f t="shared" si="24"/>
        <v>0</v>
      </c>
      <c r="G53" s="50">
        <f t="shared" si="24"/>
        <v>0</v>
      </c>
      <c r="H53" s="50">
        <f t="shared" si="24"/>
        <v>0</v>
      </c>
      <c r="I53" s="50">
        <f t="shared" si="24"/>
        <v>0</v>
      </c>
      <c r="J53" s="50">
        <f t="shared" si="24"/>
        <v>0</v>
      </c>
      <c r="K53" s="50">
        <f t="shared" si="24"/>
        <v>0</v>
      </c>
      <c r="L53" s="50">
        <f t="shared" si="24"/>
        <v>0</v>
      </c>
      <c r="M53" s="50">
        <f t="shared" si="24"/>
        <v>0</v>
      </c>
      <c r="N53" s="50">
        <f t="shared" si="24"/>
        <v>0</v>
      </c>
      <c r="O53" s="50">
        <f t="shared" si="24"/>
        <v>0</v>
      </c>
      <c r="P53" s="50">
        <f t="shared" si="24"/>
        <v>0</v>
      </c>
      <c r="Q53" s="50">
        <f t="shared" si="24"/>
        <v>0</v>
      </c>
      <c r="R53" s="50">
        <f t="shared" si="24"/>
        <v>0</v>
      </c>
      <c r="S53" s="5"/>
      <c r="T53" s="5"/>
      <c r="U53" s="5"/>
      <c r="V53" s="5"/>
      <c r="W53" s="5"/>
      <c r="X53" s="5"/>
      <c r="Y53" s="5"/>
      <c r="Z53" s="6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hidden="1">
      <c r="A54" s="5"/>
      <c r="B54" s="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"/>
      <c r="T54" s="5"/>
      <c r="U54" s="5"/>
      <c r="V54" s="5"/>
      <c r="W54" s="5"/>
      <c r="X54" s="5"/>
      <c r="Y54" s="5"/>
      <c r="Z54" s="6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hidden="1">
      <c r="A55" s="5"/>
      <c r="B55" s="5"/>
      <c r="C55" s="50">
        <f aca="true" t="shared" si="25" ref="C55:R55">IF(C24=1,CONCATENATE(C57,":",C58," (",C56,") - ",C37," (",C38,"), "),IF(C36=1,CONCATENATE(C57,":",C58," (",C56,") - ",C43," (",C44,"), "),""))</f>
      </c>
      <c r="D55" s="50">
        <f t="shared" si="25"/>
      </c>
      <c r="E55" s="50">
        <f t="shared" si="25"/>
      </c>
      <c r="F55" s="50">
        <f t="shared" si="25"/>
      </c>
      <c r="G55" s="50">
        <f t="shared" si="25"/>
      </c>
      <c r="H55" s="50">
        <f t="shared" si="25"/>
      </c>
      <c r="I55" s="50">
        <f t="shared" si="25"/>
      </c>
      <c r="J55" s="50">
        <f t="shared" si="25"/>
      </c>
      <c r="K55" s="50">
        <f t="shared" si="25"/>
      </c>
      <c r="L55" s="50">
        <f t="shared" si="25"/>
      </c>
      <c r="M55" s="50">
        <f t="shared" si="25"/>
      </c>
      <c r="N55" s="50">
        <f t="shared" si="25"/>
      </c>
      <c r="O55" s="50">
        <f t="shared" si="25"/>
      </c>
      <c r="P55" s="50">
        <f t="shared" si="25"/>
      </c>
      <c r="Q55" s="50">
        <f t="shared" si="25"/>
      </c>
      <c r="R55" s="50">
        <f t="shared" si="25"/>
      </c>
      <c r="S55" s="5"/>
      <c r="T55" s="5"/>
      <c r="U55" s="5"/>
      <c r="V55" s="5"/>
      <c r="W55" s="5"/>
      <c r="X55" s="5"/>
      <c r="Y55" s="5"/>
      <c r="Z55" s="6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hidden="1">
      <c r="A56" s="5"/>
      <c r="B56" s="5"/>
      <c r="C56" s="50">
        <v>1</v>
      </c>
      <c r="D56" s="50">
        <v>2</v>
      </c>
      <c r="E56" s="50">
        <v>3</v>
      </c>
      <c r="F56" s="50">
        <v>4</v>
      </c>
      <c r="G56" s="50">
        <v>5</v>
      </c>
      <c r="H56" s="50">
        <v>6</v>
      </c>
      <c r="I56" s="50">
        <v>7</v>
      </c>
      <c r="J56" s="50">
        <v>8</v>
      </c>
      <c r="K56" s="50">
        <v>9</v>
      </c>
      <c r="L56" s="50">
        <v>10</v>
      </c>
      <c r="M56" s="50">
        <v>11</v>
      </c>
      <c r="N56" s="50">
        <v>12</v>
      </c>
      <c r="O56" s="50">
        <v>13</v>
      </c>
      <c r="P56" s="50">
        <v>14</v>
      </c>
      <c r="Q56" s="50">
        <v>15</v>
      </c>
      <c r="R56" s="50">
        <v>16</v>
      </c>
      <c r="S56" s="5"/>
      <c r="T56" s="5"/>
      <c r="U56" s="5"/>
      <c r="V56" s="5"/>
      <c r="W56" s="5"/>
      <c r="X56" s="5"/>
      <c r="Y56" s="5"/>
      <c r="Z56" s="6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hidden="1">
      <c r="A57" s="5"/>
      <c r="B57" s="5" t="s">
        <v>49</v>
      </c>
      <c r="C57" s="50">
        <f>COUNTIF(C24,1)</f>
        <v>0</v>
      </c>
      <c r="D57" s="50">
        <f>C57+COUNTIF(D24,1)</f>
        <v>0</v>
      </c>
      <c r="E57" s="50">
        <f aca="true" t="shared" si="26" ref="E57:R57">D57+COUNTIF(E24,1)</f>
        <v>0</v>
      </c>
      <c r="F57" s="50">
        <f t="shared" si="26"/>
        <v>0</v>
      </c>
      <c r="G57" s="50">
        <f t="shared" si="26"/>
        <v>0</v>
      </c>
      <c r="H57" s="50">
        <f t="shared" si="26"/>
        <v>0</v>
      </c>
      <c r="I57" s="50">
        <f t="shared" si="26"/>
        <v>0</v>
      </c>
      <c r="J57" s="50">
        <f t="shared" si="26"/>
        <v>0</v>
      </c>
      <c r="K57" s="50">
        <f t="shared" si="26"/>
        <v>0</v>
      </c>
      <c r="L57" s="50">
        <f t="shared" si="26"/>
        <v>0</v>
      </c>
      <c r="M57" s="50">
        <f t="shared" si="26"/>
        <v>0</v>
      </c>
      <c r="N57" s="50">
        <f t="shared" si="26"/>
        <v>0</v>
      </c>
      <c r="O57" s="50">
        <f t="shared" si="26"/>
        <v>0</v>
      </c>
      <c r="P57" s="50">
        <f t="shared" si="26"/>
        <v>0</v>
      </c>
      <c r="Q57" s="50">
        <f t="shared" si="26"/>
        <v>0</v>
      </c>
      <c r="R57" s="50">
        <f t="shared" si="26"/>
        <v>0</v>
      </c>
      <c r="S57" s="5"/>
      <c r="T57" s="5"/>
      <c r="U57" s="5"/>
      <c r="V57" s="5"/>
      <c r="W57" s="5"/>
      <c r="X57" s="5"/>
      <c r="Y57" s="5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hidden="1">
      <c r="A58" s="5"/>
      <c r="B58" s="5"/>
      <c r="C58" s="50">
        <f>COUNTIF(C36,1)</f>
        <v>0</v>
      </c>
      <c r="D58" s="50">
        <f>C58+COUNTIF(D36,1)</f>
        <v>0</v>
      </c>
      <c r="E58" s="50">
        <f aca="true" t="shared" si="27" ref="E58:R58">D58+COUNTIF(E36,1)</f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  <c r="L58" s="50">
        <f t="shared" si="27"/>
        <v>0</v>
      </c>
      <c r="M58" s="50">
        <f t="shared" si="27"/>
        <v>0</v>
      </c>
      <c r="N58" s="50">
        <f t="shared" si="27"/>
        <v>0</v>
      </c>
      <c r="O58" s="50">
        <f t="shared" si="27"/>
        <v>0</v>
      </c>
      <c r="P58" s="50">
        <f t="shared" si="27"/>
        <v>0</v>
      </c>
      <c r="Q58" s="50">
        <f t="shared" si="27"/>
        <v>0</v>
      </c>
      <c r="R58" s="50">
        <f t="shared" si="27"/>
        <v>0</v>
      </c>
      <c r="S58" s="5"/>
      <c r="T58" s="5"/>
      <c r="U58" s="5"/>
      <c r="V58" s="5"/>
      <c r="W58" s="5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hidden="1">
      <c r="A59" s="5"/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"/>
      <c r="T59" s="5"/>
      <c r="U59" s="5"/>
      <c r="V59" s="5"/>
      <c r="W59" s="5"/>
      <c r="X59" s="5"/>
      <c r="Y59" s="5"/>
      <c r="Z59" s="6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hidden="1">
      <c r="A60" s="5"/>
      <c r="B60" s="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"/>
      <c r="T60" s="5"/>
      <c r="U60" s="5"/>
      <c r="V60" s="5"/>
      <c r="W60" s="5"/>
      <c r="X60" s="5"/>
      <c r="Y60" s="5"/>
      <c r="Z60" s="6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>
      <c r="A61" s="5"/>
      <c r="B61" s="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"/>
      <c r="T61" s="5"/>
      <c r="U61" s="5"/>
      <c r="V61" s="5"/>
      <c r="W61" s="5"/>
      <c r="X61" s="5"/>
      <c r="Y61" s="5"/>
      <c r="Z61" s="6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>
      <c r="A62" s="5"/>
      <c r="B62" s="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"/>
      <c r="T62" s="5"/>
      <c r="U62" s="5"/>
      <c r="V62" s="5"/>
      <c r="W62" s="5"/>
      <c r="X62" s="5"/>
      <c r="Y62" s="5"/>
      <c r="Z62" s="6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5">
      <c r="A63" s="5"/>
      <c r="B63" s="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"/>
      <c r="T63" s="5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>
      <c r="A64" s="5"/>
      <c r="B64" s="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"/>
      <c r="T64" s="5"/>
      <c r="U64" s="5"/>
      <c r="V64" s="5"/>
      <c r="W64" s="5"/>
      <c r="X64" s="5"/>
      <c r="Y64" s="5"/>
      <c r="Z64" s="6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sheetProtection password="C54F" sheet="1" objects="1" scenarios="1"/>
  <mergeCells count="23">
    <mergeCell ref="A1:B1"/>
    <mergeCell ref="C1:C2"/>
    <mergeCell ref="D1:D2"/>
    <mergeCell ref="E1:E2"/>
    <mergeCell ref="F1:F2"/>
    <mergeCell ref="G1:G2"/>
    <mergeCell ref="A2:B2"/>
    <mergeCell ref="H1:H2"/>
    <mergeCell ref="I1:I2"/>
    <mergeCell ref="J1:J2"/>
    <mergeCell ref="K1:K2"/>
    <mergeCell ref="L1:L2"/>
    <mergeCell ref="M1:M2"/>
    <mergeCell ref="B15:W16"/>
    <mergeCell ref="B17:W19"/>
    <mergeCell ref="B20:W20"/>
    <mergeCell ref="B21:W21"/>
    <mergeCell ref="N1:N2"/>
    <mergeCell ref="O1:O2"/>
    <mergeCell ref="P1:P2"/>
    <mergeCell ref="Q1:Q2"/>
    <mergeCell ref="R1:R2"/>
    <mergeCell ref="S1:S2"/>
  </mergeCells>
  <conditionalFormatting sqref="C4:R7 C10:R13">
    <cfRule type="cellIs" priority="1" dxfId="11" operator="equal">
      <formula>C$8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.57421875" style="7" customWidth="1"/>
    <col min="2" max="2" width="17.421875" style="7" customWidth="1"/>
    <col min="3" max="5" width="2.8515625" style="52" customWidth="1"/>
    <col min="6" max="9" width="2.57421875" style="52" customWidth="1"/>
    <col min="10" max="10" width="2.7109375" style="52" customWidth="1"/>
    <col min="11" max="11" width="3.140625" style="52" customWidth="1"/>
    <col min="12" max="18" width="2.57421875" style="52" customWidth="1"/>
    <col min="19" max="19" width="4.7109375" style="7" customWidth="1"/>
    <col min="20" max="23" width="2.57421875" style="7" customWidth="1"/>
    <col min="24" max="24" width="0.71875" style="7" customWidth="1"/>
    <col min="25" max="25" width="2.57421875" style="7" customWidth="1"/>
    <col min="26" max="26" width="93.8515625" style="53" customWidth="1"/>
    <col min="27" max="27" width="3.8515625" style="7" customWidth="1"/>
    <col min="28" max="33" width="2.00390625" style="7" hidden="1" customWidth="1"/>
    <col min="34" max="16384" width="9.140625" style="7" customWidth="1"/>
  </cols>
  <sheetData>
    <row r="1" spans="1:36" ht="15" customHeight="1" thickBot="1" thickTop="1">
      <c r="A1" s="72" t="str">
        <f>Лист1!B1</f>
        <v>Тур №1</v>
      </c>
      <c r="B1" s="73"/>
      <c r="C1" s="76" t="str">
        <f>Лист1!$G2</f>
        <v>Челси - Фулхэм </v>
      </c>
      <c r="D1" s="76" t="str">
        <f>Лист1!$G3</f>
        <v>Ливерпуль - Блэкберн </v>
      </c>
      <c r="E1" s="76" t="str">
        <f>Лист1!$G4</f>
        <v>Болтон - Ньюкасл </v>
      </c>
      <c r="F1" s="76" t="str">
        <f>Лист1!$G5</f>
        <v>Сандерлэнд - Эвертон </v>
      </c>
      <c r="G1" s="76" t="str">
        <f>Лист1!$G6</f>
        <v>Вест Бромвич - Манчестер Сити </v>
      </c>
      <c r="H1" s="76" t="str">
        <f>Лист1!$G7</f>
        <v>Сток Сити - Астон Вилла </v>
      </c>
      <c r="I1" s="76" t="str">
        <f>Лист1!$G8</f>
        <v>Суонси - КПР </v>
      </c>
      <c r="J1" s="78" t="str">
        <f>Лист1!$G9</f>
        <v>Норвич - Тоттенхэм </v>
      </c>
      <c r="K1" s="80" t="str">
        <f>Лист1!$G10</f>
        <v>Ливерпуль - Ньюкасл </v>
      </c>
      <c r="L1" s="76" t="str">
        <f>Лист1!$G11</f>
        <v>Суонси - Тоттенхэм </v>
      </c>
      <c r="M1" s="76" t="str">
        <f>Лист1!$G12</f>
        <v>Норвич - Фулхэм </v>
      </c>
      <c r="N1" s="76" t="str">
        <f>Лист1!$G13</f>
        <v>Болтон - Вулверхэмптон </v>
      </c>
      <c r="O1" s="76" t="str">
        <f>Лист1!$G14</f>
        <v>Вест Бромвич - Эвертон </v>
      </c>
      <c r="P1" s="76" t="str">
        <f>Лист1!$G15</f>
        <v>Сандерлэнд - Манчестер Сити </v>
      </c>
      <c r="Q1" s="76" t="str">
        <f>Лист1!$G16</f>
        <v>Блэкберн - Сток Сити </v>
      </c>
      <c r="R1" s="78" t="str">
        <f>Лист1!$G17</f>
        <v>Фулхэм - Арсенал</v>
      </c>
      <c r="S1" s="88" t="s">
        <v>11</v>
      </c>
      <c r="T1" s="2"/>
      <c r="U1" s="3"/>
      <c r="V1" s="3"/>
      <c r="W1" s="4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14.75" customHeight="1" thickTop="1">
      <c r="A2" s="74" t="str">
        <f>Лист1!C1</f>
        <v>26.12.11 - 02.01.12</v>
      </c>
      <c r="B2" s="75"/>
      <c r="C2" s="77"/>
      <c r="D2" s="77"/>
      <c r="E2" s="77"/>
      <c r="F2" s="77"/>
      <c r="G2" s="77"/>
      <c r="H2" s="77"/>
      <c r="I2" s="77"/>
      <c r="J2" s="79"/>
      <c r="K2" s="81"/>
      <c r="L2" s="77"/>
      <c r="M2" s="77"/>
      <c r="N2" s="77"/>
      <c r="O2" s="77"/>
      <c r="P2" s="77"/>
      <c r="Q2" s="77"/>
      <c r="R2" s="79"/>
      <c r="S2" s="89"/>
      <c r="T2" s="8" t="s">
        <v>45</v>
      </c>
      <c r="U2" s="9" t="s">
        <v>46</v>
      </c>
      <c r="V2" s="9" t="s">
        <v>48</v>
      </c>
      <c r="W2" s="10" t="s">
        <v>47</v>
      </c>
      <c r="X2" s="11"/>
      <c r="Y2" s="12"/>
      <c r="Z2" s="13" t="str">
        <f>CONCATENATE("Ход матча ",B3," - ",B9)</f>
        <v>Ход матча "Салют" - "Звезда"</v>
      </c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14"/>
      <c r="B3" s="15" t="str">
        <f>Лист1!B2</f>
        <v>"Салют"</v>
      </c>
      <c r="C3" s="16">
        <f>C25</f>
        <v>0</v>
      </c>
      <c r="D3" s="16">
        <f aca="true" t="shared" si="0" ref="D3:R3">D25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8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9">
        <f>SUM(S4:S7)</f>
        <v>0</v>
      </c>
      <c r="T3" s="54">
        <f>SUM(T4:T7)</f>
        <v>0</v>
      </c>
      <c r="U3" s="20"/>
      <c r="V3" s="20"/>
      <c r="W3" s="21"/>
      <c r="X3" s="11"/>
      <c r="Y3" s="22"/>
      <c r="Z3" s="67" t="str">
        <f>W36</f>
        <v>Свисток арбитра. Матч начался!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23"/>
      <c r="B4" s="24" t="str">
        <f>Лист1!B3</f>
        <v>Сухарев С.</v>
      </c>
      <c r="C4" s="25" t="str">
        <f>LEFT(Лист1!C3,1)</f>
        <v>1</v>
      </c>
      <c r="D4" s="25" t="str">
        <f>RIGHT(LEFT(Лист1!$C3,2),1)</f>
        <v>1</v>
      </c>
      <c r="E4" s="25" t="str">
        <f>RIGHT(LEFT(Лист1!$C3,3),1)</f>
        <v>1</v>
      </c>
      <c r="F4" s="25" t="str">
        <f>RIGHT(LEFT(Лист1!$C3,4),1)</f>
        <v>1</v>
      </c>
      <c r="G4" s="25" t="str">
        <f>RIGHT(LEFT(Лист1!$C3,5),1)</f>
        <v>2</v>
      </c>
      <c r="H4" s="25" t="str">
        <f>RIGHT(LEFT(Лист1!$C3,6),1)</f>
        <v>0</v>
      </c>
      <c r="I4" s="25" t="str">
        <f>RIGHT(LEFT(Лист1!$C3,7),1)</f>
        <v>0</v>
      </c>
      <c r="J4" s="26" t="str">
        <f>RIGHT(LEFT(Лист1!$C3,8),1)</f>
        <v>2</v>
      </c>
      <c r="K4" s="27" t="str">
        <f>RIGHT(LEFT(Лист1!$C3,9),1)</f>
        <v>1</v>
      </c>
      <c r="L4" s="25" t="str">
        <f>RIGHT(LEFT(Лист1!$C3,10),1)</f>
        <v>2</v>
      </c>
      <c r="M4" s="25" t="str">
        <f>RIGHT(LEFT(Лист1!$C3,11),1)</f>
        <v>2</v>
      </c>
      <c r="N4" s="25" t="str">
        <f>RIGHT(LEFT(Лист1!$C3,12),1)</f>
        <v>1</v>
      </c>
      <c r="O4" s="25" t="str">
        <f>RIGHT(LEFT(Лист1!$C3,13),1)</f>
        <v>0</v>
      </c>
      <c r="P4" s="25" t="str">
        <f>RIGHT(LEFT(Лист1!$C3,14),1)</f>
        <v>2</v>
      </c>
      <c r="Q4" s="25" t="str">
        <f>RIGHT(LEFT(Лист1!$C3,15),1)</f>
        <v>1</v>
      </c>
      <c r="R4" s="26" t="str">
        <f>RIGHT(LEFT(Лист1!$C3,16),1)</f>
        <v>2</v>
      </c>
      <c r="S4" s="28">
        <f>SUM(C26:R26)</f>
        <v>0</v>
      </c>
      <c r="T4" s="29">
        <f>COUNTIF($C$49:$R$50,B4)</f>
        <v>0</v>
      </c>
      <c r="U4" s="30">
        <f>COUNTIF($C$51:$R$52,B4)</f>
        <v>0</v>
      </c>
      <c r="V4" s="30">
        <f>COUNTIF($C$53:$R$53,B4)</f>
        <v>0</v>
      </c>
      <c r="W4" s="31">
        <f>COUNTIF(C36:R36,3)</f>
        <v>0</v>
      </c>
      <c r="X4" s="11"/>
      <c r="Y4" s="32">
        <v>1</v>
      </c>
      <c r="Z4" s="67" t="str">
        <f>IF(C$8="",CONCATENATE(C1," (",AB4,"-",AC4,"-",AD4,") - (",AE4,"-",AF4,"-",AG4,")"),D$48)</f>
        <v>Челси - Фулхэм  (4-0-0) - (4-0-0)</v>
      </c>
      <c r="AA4" s="5"/>
      <c r="AB4" s="5">
        <f>COUNTIF($C$4:$C$7,1)</f>
        <v>4</v>
      </c>
      <c r="AC4" s="5">
        <f>COUNTIF($C$4:$C$7,0)</f>
        <v>0</v>
      </c>
      <c r="AD4" s="5">
        <f>COUNTIF($C$4:$C$7,2)</f>
        <v>0</v>
      </c>
      <c r="AE4" s="5">
        <f>COUNTIF($C$10:$C$13,1)</f>
        <v>4</v>
      </c>
      <c r="AF4" s="5">
        <f>COUNTIF($C$10:$C$13,0)</f>
        <v>0</v>
      </c>
      <c r="AG4" s="5">
        <f>COUNTIF($C$10:$C$13,2)</f>
        <v>0</v>
      </c>
      <c r="AH4" s="5"/>
      <c r="AI4" s="5"/>
      <c r="AJ4" s="5"/>
    </row>
    <row r="5" spans="1:36" ht="15">
      <c r="A5" s="23"/>
      <c r="B5" s="24" t="str">
        <f>Лист1!B4</f>
        <v>Шалаев А.</v>
      </c>
      <c r="C5" s="25" t="str">
        <f>LEFT(Лист1!C4,1)</f>
        <v>1</v>
      </c>
      <c r="D5" s="25" t="str">
        <f>RIGHT(LEFT(Лист1!$C4,2),1)</f>
        <v>1</v>
      </c>
      <c r="E5" s="25" t="str">
        <f>RIGHT(LEFT(Лист1!$C4,3),1)</f>
        <v>2</v>
      </c>
      <c r="F5" s="25" t="str">
        <f>RIGHT(LEFT(Лист1!$C4,4),1)</f>
        <v>0</v>
      </c>
      <c r="G5" s="25" t="str">
        <f>RIGHT(LEFT(Лист1!$C4,5),1)</f>
        <v>2</v>
      </c>
      <c r="H5" s="25" t="str">
        <f>RIGHT(LEFT(Лист1!$C4,6),1)</f>
        <v>1</v>
      </c>
      <c r="I5" s="25" t="str">
        <f>RIGHT(LEFT(Лист1!$C4,7),1)</f>
        <v>1</v>
      </c>
      <c r="J5" s="26" t="str">
        <f>RIGHT(LEFT(Лист1!$C4,8),1)</f>
        <v>2</v>
      </c>
      <c r="K5" s="27" t="str">
        <f>RIGHT(LEFT(Лист1!$C4,9),1)</f>
        <v>1</v>
      </c>
      <c r="L5" s="25" t="str">
        <f>RIGHT(LEFT(Лист1!$C4,10),1)</f>
        <v>2</v>
      </c>
      <c r="M5" s="25" t="str">
        <f>RIGHT(LEFT(Лист1!$C4,11),1)</f>
        <v>1</v>
      </c>
      <c r="N5" s="25" t="str">
        <f>RIGHT(LEFT(Лист1!$C4,12),1)</f>
        <v>1</v>
      </c>
      <c r="O5" s="25" t="str">
        <f>RIGHT(LEFT(Лист1!$C4,13),1)</f>
        <v>0</v>
      </c>
      <c r="P5" s="25" t="str">
        <f>RIGHT(LEFT(Лист1!$C4,14),1)</f>
        <v>2</v>
      </c>
      <c r="Q5" s="25" t="str">
        <f>RIGHT(LEFT(Лист1!$C4,15),1)</f>
        <v>1</v>
      </c>
      <c r="R5" s="26" t="str">
        <f>RIGHT(LEFT(Лист1!$C4,16),1)</f>
        <v>2</v>
      </c>
      <c r="S5" s="28">
        <f>SUM(C27:R27)</f>
        <v>0</v>
      </c>
      <c r="T5" s="29">
        <f>COUNTIF($C$49:$R$50,B5)</f>
        <v>0</v>
      </c>
      <c r="U5" s="30">
        <f>COUNTIF($C$51:$R$52,B5)</f>
        <v>0</v>
      </c>
      <c r="V5" s="30">
        <f>COUNTIF($C$53:$R$53,B5)</f>
        <v>0</v>
      </c>
      <c r="W5" s="31"/>
      <c r="X5" s="11"/>
      <c r="Y5" s="32">
        <v>2</v>
      </c>
      <c r="Z5" s="67" t="str">
        <f>IF(D$8="",CONCATENATE(D1," (",AB5,"-",AC5,"-",AD5,") - (",AE5,"-",AF5,"-",AG5,")"),E$48)</f>
        <v>Ливерпуль - Блэкберн  (4-0-0) - (4-0-0)</v>
      </c>
      <c r="AA5" s="5"/>
      <c r="AB5" s="5">
        <f>COUNTIF($D$4:$D$7,1)</f>
        <v>4</v>
      </c>
      <c r="AC5" s="5">
        <f>COUNTIF($D$4:$D$7,0)</f>
        <v>0</v>
      </c>
      <c r="AD5" s="5">
        <f>COUNTIF($D$4:$D$7,2)</f>
        <v>0</v>
      </c>
      <c r="AE5" s="5">
        <f>COUNTIF($D$10:$D$13,1)</f>
        <v>4</v>
      </c>
      <c r="AF5" s="5">
        <f>COUNTIF($D$10:$D$13,0)</f>
        <v>0</v>
      </c>
      <c r="AG5" s="5">
        <f>COUNTIF($D$10:$D$13,2)</f>
        <v>0</v>
      </c>
      <c r="AH5" s="5"/>
      <c r="AI5" s="5"/>
      <c r="AJ5" s="5"/>
    </row>
    <row r="6" spans="1:36" ht="15">
      <c r="A6" s="23"/>
      <c r="B6" s="24" t="str">
        <f>Лист1!B5</f>
        <v>Шкирин В.</v>
      </c>
      <c r="C6" s="25" t="str">
        <f>LEFT(Лист1!C5,1)</f>
        <v>1</v>
      </c>
      <c r="D6" s="25" t="str">
        <f>RIGHT(LEFT(Лист1!$C5,2),1)</f>
        <v>1</v>
      </c>
      <c r="E6" s="25" t="str">
        <f>RIGHT(LEFT(Лист1!$C5,3),1)</f>
        <v>1</v>
      </c>
      <c r="F6" s="25" t="str">
        <f>RIGHT(LEFT(Лист1!$C5,4),1)</f>
        <v>1</v>
      </c>
      <c r="G6" s="25" t="str">
        <f>RIGHT(LEFT(Лист1!$C5,5),1)</f>
        <v>2</v>
      </c>
      <c r="H6" s="25" t="str">
        <f>RIGHT(LEFT(Лист1!$C5,6),1)</f>
        <v>1</v>
      </c>
      <c r="I6" s="25" t="str">
        <f>RIGHT(LEFT(Лист1!$C5,7),1)</f>
        <v>1</v>
      </c>
      <c r="J6" s="26" t="str">
        <f>RIGHT(LEFT(Лист1!$C5,8),1)</f>
        <v>2</v>
      </c>
      <c r="K6" s="27" t="str">
        <f>RIGHT(LEFT(Лист1!$C5,9),1)</f>
        <v>1</v>
      </c>
      <c r="L6" s="25" t="str">
        <f>RIGHT(LEFT(Лист1!$C5,10),1)</f>
        <v>2</v>
      </c>
      <c r="M6" s="25" t="str">
        <f>RIGHT(LEFT(Лист1!$C5,11),1)</f>
        <v>1</v>
      </c>
      <c r="N6" s="25" t="str">
        <f>RIGHT(LEFT(Лист1!$C5,12),1)</f>
        <v>1</v>
      </c>
      <c r="O6" s="25" t="str">
        <f>RIGHT(LEFT(Лист1!$C5,13),1)</f>
        <v>1</v>
      </c>
      <c r="P6" s="25" t="str">
        <f>RIGHT(LEFT(Лист1!$C5,14),1)</f>
        <v>2</v>
      </c>
      <c r="Q6" s="25" t="str">
        <f>RIGHT(LEFT(Лист1!$C5,15),1)</f>
        <v>2</v>
      </c>
      <c r="R6" s="26" t="str">
        <f>RIGHT(LEFT(Лист1!$C5,16),1)</f>
        <v>2</v>
      </c>
      <c r="S6" s="28">
        <f>SUM(C28:R28)</f>
        <v>0</v>
      </c>
      <c r="T6" s="29">
        <f>COUNTIF($C$49:$R$50,B6)</f>
        <v>0</v>
      </c>
      <c r="U6" s="30">
        <f>COUNTIF($C$51:$R$52,B6)</f>
        <v>0</v>
      </c>
      <c r="V6" s="30">
        <f>COUNTIF($C$53:$R$53,B6)</f>
        <v>0</v>
      </c>
      <c r="W6" s="31"/>
      <c r="X6" s="11"/>
      <c r="Y6" s="32">
        <v>3</v>
      </c>
      <c r="Z6" s="67" t="str">
        <f>IF(E$8="",CONCATENATE(E1," (",AB6,"-",AC6,"-",AD6,") - (",AE6,"-",AF6,"-",AG6,")"),F$48)</f>
        <v>Болтон - Ньюкасл  (3-0-1) - (1-1-2)</v>
      </c>
      <c r="AA6" s="5"/>
      <c r="AB6" s="5">
        <f>COUNTIF($E$4:$E$7,1)</f>
        <v>3</v>
      </c>
      <c r="AC6" s="5">
        <f>COUNTIF($E$4:$E$7,0)</f>
        <v>0</v>
      </c>
      <c r="AD6" s="5">
        <f>COUNTIF($E$4:$E$7,2)</f>
        <v>1</v>
      </c>
      <c r="AE6" s="5">
        <f>COUNTIF($E$10:$E$13,1)</f>
        <v>1</v>
      </c>
      <c r="AF6" s="5">
        <f>COUNTIF($E$10:$E$13,0)</f>
        <v>1</v>
      </c>
      <c r="AG6" s="5">
        <f>COUNTIF($E$10:$E$13,2)</f>
        <v>2</v>
      </c>
      <c r="AH6" s="5"/>
      <c r="AI6" s="5"/>
      <c r="AJ6" s="5"/>
    </row>
    <row r="7" spans="1:36" ht="15">
      <c r="A7" s="23"/>
      <c r="B7" s="24" t="str">
        <f>Лист1!B6</f>
        <v>Чистяков А.</v>
      </c>
      <c r="C7" s="25" t="str">
        <f>LEFT(Лист1!C6,1)</f>
        <v>1</v>
      </c>
      <c r="D7" s="25" t="str">
        <f>RIGHT(LEFT(Лист1!$C6,2),1)</f>
        <v>1</v>
      </c>
      <c r="E7" s="25" t="str">
        <f>RIGHT(LEFT(Лист1!$C6,3),1)</f>
        <v>1</v>
      </c>
      <c r="F7" s="25" t="str">
        <f>RIGHT(LEFT(Лист1!$C6,4),1)</f>
        <v>2</v>
      </c>
      <c r="G7" s="25" t="str">
        <f>RIGHT(LEFT(Лист1!$C6,5),1)</f>
        <v>2</v>
      </c>
      <c r="H7" s="25" t="str">
        <f>RIGHT(LEFT(Лист1!$C6,6),1)</f>
        <v>1</v>
      </c>
      <c r="I7" s="25" t="str">
        <f>RIGHT(LEFT(Лист1!$C6,7),1)</f>
        <v>0</v>
      </c>
      <c r="J7" s="26" t="str">
        <f>RIGHT(LEFT(Лист1!$C6,8),1)</f>
        <v>2</v>
      </c>
      <c r="K7" s="27" t="str">
        <f>RIGHT(LEFT(Лист1!$C6,9),1)</f>
        <v>1</v>
      </c>
      <c r="L7" s="25" t="str">
        <f>RIGHT(LEFT(Лист1!$C6,10),1)</f>
        <v>2</v>
      </c>
      <c r="M7" s="25" t="str">
        <f>RIGHT(LEFT(Лист1!$C6,11),1)</f>
        <v>1</v>
      </c>
      <c r="N7" s="25" t="str">
        <f>RIGHT(LEFT(Лист1!$C6,12),1)</f>
        <v>1</v>
      </c>
      <c r="O7" s="25" t="str">
        <f>RIGHT(LEFT(Лист1!$C6,13),1)</f>
        <v>0</v>
      </c>
      <c r="P7" s="25" t="str">
        <f>RIGHT(LEFT(Лист1!$C6,14),1)</f>
        <v>2</v>
      </c>
      <c r="Q7" s="25" t="str">
        <f>RIGHT(LEFT(Лист1!$C6,15),1)</f>
        <v>2</v>
      </c>
      <c r="R7" s="26" t="str">
        <f>RIGHT(LEFT(Лист1!$C6,16),1)</f>
        <v>2</v>
      </c>
      <c r="S7" s="28">
        <f>SUM(C29:R29)</f>
        <v>0</v>
      </c>
      <c r="T7" s="29">
        <f>COUNTIF($C$49:$R$50,B7)</f>
        <v>0</v>
      </c>
      <c r="U7" s="30">
        <f>COUNTIF($C$51:$R$52,B7)</f>
        <v>0</v>
      </c>
      <c r="V7" s="30">
        <f>COUNTIF($C$53:$R$53,B7)</f>
        <v>0</v>
      </c>
      <c r="W7" s="31"/>
      <c r="X7" s="11"/>
      <c r="Y7" s="32">
        <v>4</v>
      </c>
      <c r="Z7" s="67" t="str">
        <f>IF(F$8="",CONCATENATE(F1," (",AB7,"-",AC7,"-",AD7,") - (",AE7,"-",AF7,"-",AG7,")"),G$48)</f>
        <v>Сандерлэнд - Эвертон  (2-1-1) - (2-2-0)</v>
      </c>
      <c r="AA7" s="5"/>
      <c r="AB7" s="5">
        <f>COUNTIF($F$4:$F$7,1)</f>
        <v>2</v>
      </c>
      <c r="AC7" s="5">
        <f>COUNTIF($F$4:$F$7,0)</f>
        <v>1</v>
      </c>
      <c r="AD7" s="5">
        <f>COUNTIF($F$4:$F$7,2)</f>
        <v>1</v>
      </c>
      <c r="AE7" s="5">
        <f>COUNTIF($F$10:$F$13,1)</f>
        <v>2</v>
      </c>
      <c r="AF7" s="5">
        <f>COUNTIF($F$10:$F$13,0)</f>
        <v>2</v>
      </c>
      <c r="AG7" s="5">
        <f>COUNTIF($F$10:$F$13,2)</f>
        <v>0</v>
      </c>
      <c r="AH7" s="5"/>
      <c r="AI7" s="5"/>
      <c r="AJ7" s="5"/>
    </row>
    <row r="8" spans="1:36" ht="15">
      <c r="A8" s="33"/>
      <c r="B8" s="34" t="s">
        <v>10</v>
      </c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5"/>
      <c r="O8" s="35"/>
      <c r="P8" s="35"/>
      <c r="Q8" s="35"/>
      <c r="R8" s="36"/>
      <c r="S8" s="38"/>
      <c r="T8" s="39"/>
      <c r="U8" s="39"/>
      <c r="V8" s="39"/>
      <c r="W8" s="40"/>
      <c r="X8" s="11"/>
      <c r="Y8" s="32">
        <v>5</v>
      </c>
      <c r="Z8" s="67" t="str">
        <f>IF(G$8="",CONCATENATE(G1," (",AB8,"-",AC8,"-",AD8,") - (",AE8,"-",AF8,"-",AG8,")"),H$48)</f>
        <v>Вест Бромвич - Манчестер Сити  (0-0-4) - (0-0-4)</v>
      </c>
      <c r="AA8" s="5"/>
      <c r="AB8" s="5">
        <f>COUNTIF($G$4:$G$7,1)</f>
        <v>0</v>
      </c>
      <c r="AC8" s="5">
        <f>COUNTIF($G$4:$G$7,0)</f>
        <v>0</v>
      </c>
      <c r="AD8" s="5">
        <f>COUNTIF($G$4:$G$7,2)</f>
        <v>4</v>
      </c>
      <c r="AE8" s="5">
        <f>COUNTIF($G$10:$G$13,1)</f>
        <v>0</v>
      </c>
      <c r="AF8" s="5">
        <f>COUNTIF($G$10:$G$13,0)</f>
        <v>0</v>
      </c>
      <c r="AG8" s="5">
        <f>COUNTIF($G$10:$G$13,2)</f>
        <v>4</v>
      </c>
      <c r="AH8" s="5"/>
      <c r="AI8" s="5"/>
      <c r="AJ8" s="5"/>
    </row>
    <row r="9" spans="1:36" ht="15">
      <c r="A9" s="14"/>
      <c r="B9" s="15" t="str">
        <f>Лист1!B20</f>
        <v>"Звезда"</v>
      </c>
      <c r="C9" s="16">
        <f>C31</f>
        <v>0</v>
      </c>
      <c r="D9" s="16">
        <f aca="true" t="shared" si="1" ref="D9:R9">D31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7">
        <f t="shared" si="1"/>
        <v>0</v>
      </c>
      <c r="K9" s="18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7">
        <f t="shared" si="1"/>
        <v>0</v>
      </c>
      <c r="S9" s="19">
        <f>SUM(S10:S13)</f>
        <v>0</v>
      </c>
      <c r="T9" s="54">
        <f>SUM(T10:T13)</f>
        <v>0</v>
      </c>
      <c r="U9" s="20"/>
      <c r="V9" s="20"/>
      <c r="W9" s="21"/>
      <c r="X9" s="11"/>
      <c r="Y9" s="32">
        <v>6</v>
      </c>
      <c r="Z9" s="67" t="str">
        <f>IF(H$8="",CONCATENATE(H1," (",AB9,"-",AC9,"-",AD9,") - (",AE9,"-",AF9,"-",AG9,")"),I$48)</f>
        <v>Сток Сити - Астон Вилла  (3-1-0) - (4-0-0)</v>
      </c>
      <c r="AA9" s="5"/>
      <c r="AB9" s="5">
        <f>COUNTIF($H$4:$H$7,1)</f>
        <v>3</v>
      </c>
      <c r="AC9" s="5">
        <f>COUNTIF($H$4:$H$7,0)</f>
        <v>1</v>
      </c>
      <c r="AD9" s="5">
        <f>COUNTIF($H$4:$H$7,2)</f>
        <v>0</v>
      </c>
      <c r="AE9" s="5">
        <f>COUNTIF($H$10:$H$13,1)</f>
        <v>4</v>
      </c>
      <c r="AF9" s="5">
        <f>COUNTIF($H$10:$H$13,0)</f>
        <v>0</v>
      </c>
      <c r="AG9" s="5">
        <f>COUNTIF($H$10:$H$13,2)</f>
        <v>0</v>
      </c>
      <c r="AH9" s="5"/>
      <c r="AI9" s="5"/>
      <c r="AJ9" s="5"/>
    </row>
    <row r="10" spans="1:36" ht="15">
      <c r="A10" s="23"/>
      <c r="B10" s="24" t="str">
        <f>Лист1!B21</f>
        <v>Афанасьев С.</v>
      </c>
      <c r="C10" s="25" t="str">
        <f>LEFT(Лист1!C21,1)</f>
        <v>1</v>
      </c>
      <c r="D10" s="25" t="str">
        <f>RIGHT(LEFT(Лист1!$C21,2),1)</f>
        <v>1</v>
      </c>
      <c r="E10" s="25" t="str">
        <f>RIGHT(LEFT(Лист1!$C21,3),1)</f>
        <v>2</v>
      </c>
      <c r="F10" s="25" t="str">
        <f>RIGHT(LEFT(Лист1!$C21,4),1)</f>
        <v>0</v>
      </c>
      <c r="G10" s="25" t="str">
        <f>RIGHT(LEFT(Лист1!$C21,5),1)</f>
        <v>2</v>
      </c>
      <c r="H10" s="25" t="str">
        <f>RIGHT(LEFT(Лист1!$C21,6),1)</f>
        <v>1</v>
      </c>
      <c r="I10" s="25" t="str">
        <f>RIGHT(LEFT(Лист1!$C21,7),1)</f>
        <v>1</v>
      </c>
      <c r="J10" s="26" t="str">
        <f>RIGHT(LEFT(Лист1!$C21,8),1)</f>
        <v>0</v>
      </c>
      <c r="K10" s="27" t="str">
        <f>RIGHT(LEFT(Лист1!$C21,9),1)</f>
        <v>1</v>
      </c>
      <c r="L10" s="25" t="str">
        <f>RIGHT(LEFT(Лист1!$C21,10),1)</f>
        <v>0</v>
      </c>
      <c r="M10" s="25" t="str">
        <f>RIGHT(LEFT(Лист1!$C21,11),1)</f>
        <v>1</v>
      </c>
      <c r="N10" s="25" t="str">
        <f>RIGHT(LEFT(Лист1!$C21,12),1)</f>
        <v>1</v>
      </c>
      <c r="O10" s="25" t="str">
        <f>RIGHT(LEFT(Лист1!$C21,13),1)</f>
        <v>1</v>
      </c>
      <c r="P10" s="25" t="str">
        <f>RIGHT(LEFT(Лист1!$C21,14),1)</f>
        <v>2</v>
      </c>
      <c r="Q10" s="25" t="str">
        <f>RIGHT(LEFT(Лист1!$C21,15),1)</f>
        <v>2</v>
      </c>
      <c r="R10" s="26" t="str">
        <f>RIGHT(LEFT(Лист1!$C21,16),1)</f>
        <v>2</v>
      </c>
      <c r="S10" s="28">
        <f>SUM(C32:R32)</f>
        <v>0</v>
      </c>
      <c r="T10" s="29">
        <f>COUNTIF($C$49:$R$50,B10)</f>
        <v>0</v>
      </c>
      <c r="U10" s="30">
        <f>COUNTIF($C$51:$R$52,B10)</f>
        <v>0</v>
      </c>
      <c r="V10" s="30">
        <f>COUNTIF($C$53:$R$53,B10)</f>
        <v>0</v>
      </c>
      <c r="W10" s="31">
        <f>COUNTIF(C24:R24,3)</f>
        <v>0</v>
      </c>
      <c r="X10" s="11"/>
      <c r="Y10" s="32">
        <v>7</v>
      </c>
      <c r="Z10" s="67" t="str">
        <f>IF(I$8="",CONCATENATE(I1," (",AB10,"-",AC10,"-",AD10,") - (",AE10,"-",AF10,"-",AG10,")"),J$48)</f>
        <v>Суонси - КПР  (2-2-0) - (3-1-0)</v>
      </c>
      <c r="AA10" s="5"/>
      <c r="AB10" s="5">
        <f>COUNTIF($I$4:$I$7,1)</f>
        <v>2</v>
      </c>
      <c r="AC10" s="5">
        <f>COUNTIF($I$4:$I$7,0)</f>
        <v>2</v>
      </c>
      <c r="AD10" s="5">
        <f>COUNTIF($I$4:$I$7,2)</f>
        <v>0</v>
      </c>
      <c r="AE10" s="5">
        <f>COUNTIF($I$10:$I$13,1)</f>
        <v>3</v>
      </c>
      <c r="AF10" s="5">
        <f>COUNTIF($I$10:$I$13,0)</f>
        <v>1</v>
      </c>
      <c r="AG10" s="5">
        <f>COUNTIF($I$10:$I$13,2)</f>
        <v>0</v>
      </c>
      <c r="AH10" s="5"/>
      <c r="AI10" s="5"/>
      <c r="AJ10" s="5"/>
    </row>
    <row r="11" spans="1:36" ht="15">
      <c r="A11" s="23"/>
      <c r="B11" s="24" t="str">
        <f>Лист1!B22</f>
        <v>Якимов А.</v>
      </c>
      <c r="C11" s="25" t="str">
        <f>LEFT(Лист1!C22,1)</f>
        <v>1</v>
      </c>
      <c r="D11" s="25" t="str">
        <f>RIGHT(LEFT(Лист1!$C22,2),1)</f>
        <v>1</v>
      </c>
      <c r="E11" s="25" t="str">
        <f>RIGHT(LEFT(Лист1!$C22,3),1)</f>
        <v>0</v>
      </c>
      <c r="F11" s="25" t="str">
        <f>RIGHT(LEFT(Лист1!$C22,4),1)</f>
        <v>0</v>
      </c>
      <c r="G11" s="25" t="str">
        <f>RIGHT(LEFT(Лист1!$C22,5),1)</f>
        <v>2</v>
      </c>
      <c r="H11" s="25" t="str">
        <f>RIGHT(LEFT(Лист1!$C22,6),1)</f>
        <v>1</v>
      </c>
      <c r="I11" s="25" t="str">
        <f>RIGHT(LEFT(Лист1!$C22,7),1)</f>
        <v>0</v>
      </c>
      <c r="J11" s="26" t="str">
        <f>RIGHT(LEFT(Лист1!$C22,8),1)</f>
        <v>2</v>
      </c>
      <c r="K11" s="27" t="str">
        <f>RIGHT(LEFT(Лист1!$C22,9),1)</f>
        <v>1</v>
      </c>
      <c r="L11" s="25" t="str">
        <f>RIGHT(LEFT(Лист1!$C22,10),1)</f>
        <v>2</v>
      </c>
      <c r="M11" s="25" t="str">
        <f>RIGHT(LEFT(Лист1!$C22,11),1)</f>
        <v>1</v>
      </c>
      <c r="N11" s="25" t="str">
        <f>RIGHT(LEFT(Лист1!$C22,12),1)</f>
        <v>0</v>
      </c>
      <c r="O11" s="25" t="str">
        <f>RIGHT(LEFT(Лист1!$C22,13),1)</f>
        <v>1</v>
      </c>
      <c r="P11" s="25" t="str">
        <f>RIGHT(LEFT(Лист1!$C22,14),1)</f>
        <v>2</v>
      </c>
      <c r="Q11" s="25" t="str">
        <f>RIGHT(LEFT(Лист1!$C22,15),1)</f>
        <v>2</v>
      </c>
      <c r="R11" s="26" t="str">
        <f>RIGHT(LEFT(Лист1!$C22,16),1)</f>
        <v>2</v>
      </c>
      <c r="S11" s="28">
        <f>SUM(C33:R33)</f>
        <v>0</v>
      </c>
      <c r="T11" s="29">
        <f>COUNTIF($C$49:$R$50,B11)</f>
        <v>0</v>
      </c>
      <c r="U11" s="30">
        <f>COUNTIF($C$51:$R$52,B11)</f>
        <v>0</v>
      </c>
      <c r="V11" s="30">
        <f>COUNTIF($C$53:$R$53,B11)</f>
        <v>0</v>
      </c>
      <c r="W11" s="31"/>
      <c r="X11" s="11"/>
      <c r="Y11" s="32">
        <v>8</v>
      </c>
      <c r="Z11" s="67" t="str">
        <f>IF(J$8="",CONCATENATE(J1," (",AB11,"-",AC11,"-",AD11,") - (",AE11,"-",AF11,"-",AG11,")"),K$48)</f>
        <v>Норвич - Тоттенхэм  (0-0-4) - (0-1-3)</v>
      </c>
      <c r="AA11" s="5"/>
      <c r="AB11" s="5">
        <f>COUNTIF($J$4:$J$7,1)</f>
        <v>0</v>
      </c>
      <c r="AC11" s="5">
        <f>COUNTIF($J$4:$J$7,0)</f>
        <v>0</v>
      </c>
      <c r="AD11" s="5">
        <f>COUNTIF($J$4:$J$7,2)</f>
        <v>4</v>
      </c>
      <c r="AE11" s="5">
        <f>COUNTIF($J$10:$J$13,1)</f>
        <v>0</v>
      </c>
      <c r="AF11" s="5">
        <f>COUNTIF($J$10:$J$13,0)</f>
        <v>1</v>
      </c>
      <c r="AG11" s="5">
        <f>COUNTIF($J$10:$J$13,2)</f>
        <v>3</v>
      </c>
      <c r="AH11" s="5"/>
      <c r="AI11" s="5"/>
      <c r="AJ11" s="5"/>
    </row>
    <row r="12" spans="1:36" ht="15">
      <c r="A12" s="23"/>
      <c r="B12" s="24" t="str">
        <f>Лист1!B23</f>
        <v>Кочетков В.</v>
      </c>
      <c r="C12" s="25" t="str">
        <f>LEFT(Лист1!C23,1)</f>
        <v>1</v>
      </c>
      <c r="D12" s="25" t="str">
        <f>RIGHT(LEFT(Лист1!$C23,2),1)</f>
        <v>1</v>
      </c>
      <c r="E12" s="25" t="str">
        <f>RIGHT(LEFT(Лист1!$C23,3),1)</f>
        <v>1</v>
      </c>
      <c r="F12" s="25" t="str">
        <f>RIGHT(LEFT(Лист1!$C23,4),1)</f>
        <v>1</v>
      </c>
      <c r="G12" s="25" t="str">
        <f>RIGHT(LEFT(Лист1!$C23,5),1)</f>
        <v>2</v>
      </c>
      <c r="H12" s="25" t="str">
        <f>RIGHT(LEFT(Лист1!$C23,6),1)</f>
        <v>1</v>
      </c>
      <c r="I12" s="25" t="str">
        <f>RIGHT(LEFT(Лист1!$C23,7),1)</f>
        <v>1</v>
      </c>
      <c r="J12" s="26" t="str">
        <f>RIGHT(LEFT(Лист1!$C23,8),1)</f>
        <v>2</v>
      </c>
      <c r="K12" s="27" t="str">
        <f>RIGHT(LEFT(Лист1!$C23,9),1)</f>
        <v>1</v>
      </c>
      <c r="L12" s="25" t="str">
        <f>RIGHT(LEFT(Лист1!$C23,10),1)</f>
        <v>2</v>
      </c>
      <c r="M12" s="25" t="str">
        <f>RIGHT(LEFT(Лист1!$C23,11),1)</f>
        <v>0</v>
      </c>
      <c r="N12" s="25" t="str">
        <f>RIGHT(LEFT(Лист1!$C23,12),1)</f>
        <v>1</v>
      </c>
      <c r="O12" s="25" t="str">
        <f>RIGHT(LEFT(Лист1!$C23,13),1)</f>
        <v>1</v>
      </c>
      <c r="P12" s="25" t="str">
        <f>RIGHT(LEFT(Лист1!$C23,14),1)</f>
        <v>2</v>
      </c>
      <c r="Q12" s="25" t="str">
        <f>RIGHT(LEFT(Лист1!$C23,15),1)</f>
        <v>1</v>
      </c>
      <c r="R12" s="26" t="str">
        <f>RIGHT(LEFT(Лист1!$C23,16),1)</f>
        <v>0</v>
      </c>
      <c r="S12" s="28">
        <f>SUM(C34:R34)</f>
        <v>0</v>
      </c>
      <c r="T12" s="29">
        <f>COUNTIF($C$49:$R$50,B12)</f>
        <v>0</v>
      </c>
      <c r="U12" s="30">
        <f>COUNTIF($C$51:$R$52,B12)</f>
        <v>0</v>
      </c>
      <c r="V12" s="30">
        <f>COUNTIF($C$53:$R$53,B12)</f>
        <v>0</v>
      </c>
      <c r="W12" s="31"/>
      <c r="X12" s="11"/>
      <c r="Y12" s="32"/>
      <c r="Z12" s="67" t="str">
        <f>W37</f>
        <v> Перерыв.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 thickBot="1">
      <c r="A13" s="41"/>
      <c r="B13" s="42" t="str">
        <f>Лист1!B24</f>
        <v>Искаков А.</v>
      </c>
      <c r="C13" s="43" t="str">
        <f>LEFT(Лист1!C24,1)</f>
        <v>1</v>
      </c>
      <c r="D13" s="43" t="str">
        <f>RIGHT(LEFT(Лист1!$C24,2),1)</f>
        <v>1</v>
      </c>
      <c r="E13" s="43" t="str">
        <f>RIGHT(LEFT(Лист1!$C24,3),1)</f>
        <v>2</v>
      </c>
      <c r="F13" s="43" t="str">
        <f>RIGHT(LEFT(Лист1!$C24,4),1)</f>
        <v>1</v>
      </c>
      <c r="G13" s="43" t="str">
        <f>RIGHT(LEFT(Лист1!$C24,5),1)</f>
        <v>2</v>
      </c>
      <c r="H13" s="43" t="str">
        <f>RIGHT(LEFT(Лист1!$C24,6),1)</f>
        <v>1</v>
      </c>
      <c r="I13" s="43" t="str">
        <f>RIGHT(LEFT(Лист1!$C24,7),1)</f>
        <v>1</v>
      </c>
      <c r="J13" s="44" t="str">
        <f>RIGHT(LEFT(Лист1!$C24,8),1)</f>
        <v>2</v>
      </c>
      <c r="K13" s="45" t="str">
        <f>RIGHT(LEFT(Лист1!$C24,9),1)</f>
        <v>1</v>
      </c>
      <c r="L13" s="43" t="str">
        <f>RIGHT(LEFT(Лист1!$C24,10),1)</f>
        <v>2</v>
      </c>
      <c r="M13" s="43" t="str">
        <f>RIGHT(LEFT(Лист1!$C24,11),1)</f>
        <v>1</v>
      </c>
      <c r="N13" s="43" t="str">
        <f>RIGHT(LEFT(Лист1!$C24,12),1)</f>
        <v>1</v>
      </c>
      <c r="O13" s="43" t="str">
        <f>RIGHT(LEFT(Лист1!$C24,13),1)</f>
        <v>1</v>
      </c>
      <c r="P13" s="43" t="str">
        <f>RIGHT(LEFT(Лист1!$C24,14),1)</f>
        <v>2</v>
      </c>
      <c r="Q13" s="43" t="str">
        <f>RIGHT(LEFT(Лист1!$C24,15),1)</f>
        <v>2</v>
      </c>
      <c r="R13" s="44" t="str">
        <f>RIGHT(LEFT(Лист1!$C24,16),1)</f>
        <v>2</v>
      </c>
      <c r="S13" s="46">
        <f>SUM(C35:R35)</f>
        <v>0</v>
      </c>
      <c r="T13" s="47">
        <f>COUNTIF($C$49:$R$50,B13)</f>
        <v>0</v>
      </c>
      <c r="U13" s="48">
        <f>COUNTIF($C$51:$R$52,B13)</f>
        <v>0</v>
      </c>
      <c r="V13" s="48">
        <f>COUNTIF($C$53:$R$53,B13)</f>
        <v>0</v>
      </c>
      <c r="W13" s="49"/>
      <c r="X13" s="11"/>
      <c r="Y13" s="32">
        <v>9</v>
      </c>
      <c r="Z13" s="67" t="str">
        <f>IF(K$8="",CONCATENATE(K1," (",AB13,"-",AC13,"-",AD13,") - (",AE13,"-",AF13,"-",AG13,")"),CONCATENATE(W38,L$48))</f>
        <v>Ливерпуль - Ньюкасл  (4-0-0) - (4-0-0)</v>
      </c>
      <c r="AA13" s="5"/>
      <c r="AB13" s="5">
        <f>COUNTIF($K$4:$K$7,1)</f>
        <v>4</v>
      </c>
      <c r="AC13" s="5">
        <f>COUNTIF($K$4:$K$7,0)</f>
        <v>0</v>
      </c>
      <c r="AD13" s="5">
        <f>COUNTIF($K$4:$K$7,2)</f>
        <v>0</v>
      </c>
      <c r="AE13" s="5">
        <f>COUNTIF($K$10:$K$13,1)</f>
        <v>4</v>
      </c>
      <c r="AF13" s="5">
        <f>COUNTIF($K$10:$K$13,0)</f>
        <v>0</v>
      </c>
      <c r="AG13" s="5">
        <f>COUNTIF($K$10:$K$13,2)</f>
        <v>0</v>
      </c>
      <c r="AH13" s="5"/>
      <c r="AI13" s="5"/>
      <c r="AJ13" s="5"/>
    </row>
    <row r="14" spans="1:36" ht="16.5" thickBot="1" thickTop="1">
      <c r="A14" s="5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"/>
      <c r="T14" s="5"/>
      <c r="U14" s="5"/>
      <c r="V14" s="5"/>
      <c r="W14" s="5"/>
      <c r="X14" s="11"/>
      <c r="Y14" s="32">
        <v>10</v>
      </c>
      <c r="Z14" s="67" t="str">
        <f>IF(L$8="",CONCATENATE(L1," (",AB14,"-",AC14,"-",AD14,") - (",AE14,"-",AF14,"-",AG14,")"),M$48)</f>
        <v>Суонси - Тоттенхэм  (0-0-4) - (0-1-3)</v>
      </c>
      <c r="AA14" s="5"/>
      <c r="AB14" s="5">
        <f>COUNTIF($L$4:$L$7,1)</f>
        <v>0</v>
      </c>
      <c r="AC14" s="5">
        <f>COUNTIF($L$4:$L$7,0)</f>
        <v>0</v>
      </c>
      <c r="AD14" s="5">
        <f>COUNTIF($L$4:$L$7,2)</f>
        <v>4</v>
      </c>
      <c r="AE14" s="5">
        <f>COUNTIF($L$10:$L$13,1)</f>
        <v>0</v>
      </c>
      <c r="AF14" s="5">
        <f>COUNTIF($L$10:$L$13,0)</f>
        <v>1</v>
      </c>
      <c r="AG14" s="5">
        <f>COUNTIF($L$10:$L$13,2)</f>
        <v>3</v>
      </c>
      <c r="AH14" s="5"/>
      <c r="AI14" s="5"/>
      <c r="AJ14" s="5"/>
    </row>
    <row r="15" spans="1:36" ht="15.75" thickTop="1">
      <c r="A15" s="5"/>
      <c r="B15" s="90" t="str">
        <f>CONCATENATE(B3," - ",B9," - ",T3,":",T9," (",S24,":",S36,")")</f>
        <v>"Салют" - "Звезда" - 0:0 (0:0)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1"/>
      <c r="Y15" s="32">
        <v>11</v>
      </c>
      <c r="Z15" s="67" t="str">
        <f>IF(M$8="",CONCATENATE(M1," (",AB15,"-",AC15,"-",AD15,") - (",AE15,"-",AF15,"-",AG15,")"),N$48)</f>
        <v>Норвич - Фулхэм  (3-0-1) - (3-1-0)</v>
      </c>
      <c r="AA15" s="5"/>
      <c r="AB15" s="5">
        <f>COUNTIF($M$4:$M$7,1)</f>
        <v>3</v>
      </c>
      <c r="AC15" s="5">
        <f>COUNTIF($M$4:$M$7,0)</f>
        <v>0</v>
      </c>
      <c r="AD15" s="5">
        <f>COUNTIF($M$4:$M$7,2)</f>
        <v>1</v>
      </c>
      <c r="AE15" s="5">
        <f>COUNTIF($M$10:$M$13,1)</f>
        <v>3</v>
      </c>
      <c r="AF15" s="5">
        <f>COUNTIF($M$10:$M$13,0)</f>
        <v>1</v>
      </c>
      <c r="AG15" s="5">
        <f>COUNTIF($M$10:$M$13,2)</f>
        <v>0</v>
      </c>
      <c r="AH15" s="5"/>
      <c r="AI15" s="5"/>
      <c r="AJ15" s="5"/>
    </row>
    <row r="16" spans="1:36" ht="15">
      <c r="A16" s="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1"/>
      <c r="Y16" s="32">
        <v>12</v>
      </c>
      <c r="Z16" s="67" t="str">
        <f>IF(N$8="",CONCATENATE(N1," (",AB16,"-",AC16,"-",AD16,") - (",AE16,"-",AF16,"-",AG16,")"),O$48)</f>
        <v>Болтон - Вулверхэмптон  (4-0-0) - (3-1-0)</v>
      </c>
      <c r="AA16" s="5"/>
      <c r="AB16" s="5">
        <f>COUNTIF($N$4:$N$7,1)</f>
        <v>4</v>
      </c>
      <c r="AC16" s="5">
        <f>COUNTIF($N$4:$N$7,0)</f>
        <v>0</v>
      </c>
      <c r="AD16" s="5">
        <f>COUNTIF($N$4:$N$7,2)</f>
        <v>0</v>
      </c>
      <c r="AE16" s="5">
        <f>COUNTIF($N$10:$N$13,1)</f>
        <v>3</v>
      </c>
      <c r="AF16" s="5">
        <f>COUNTIF($N$10:$N$13,0)</f>
        <v>1</v>
      </c>
      <c r="AG16" s="5">
        <f>COUNTIF($N$10:$N$13,2)</f>
        <v>0</v>
      </c>
      <c r="AH16" s="5"/>
      <c r="AI16" s="5"/>
      <c r="AJ16" s="5"/>
    </row>
    <row r="17" spans="1:36" ht="15" customHeight="1">
      <c r="A17" s="5"/>
      <c r="B17" s="69" t="str">
        <f>CONCATENATE("    Голы: ",C55,D55,E55,F55,G55,H55,I55,J55,K55,L55,M55,N55,O55,P55,Q55,R55)</f>
        <v>    Голы: 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11"/>
      <c r="Y17" s="32">
        <v>13</v>
      </c>
      <c r="Z17" s="67" t="str">
        <f>IF(O$8="",CONCATENATE(O1," (",AB17,"-",AC17,"-",AD17,") - (",AE17,"-",AF17,"-",AG17,")"),P$48)</f>
        <v>Вест Бромвич - Эвертон  (1-3-0) - (4-0-0)</v>
      </c>
      <c r="AA17" s="5"/>
      <c r="AB17" s="5">
        <f>COUNTIF($O$4:$O$7,1)</f>
        <v>1</v>
      </c>
      <c r="AC17" s="5">
        <f>COUNTIF($O$4:$O$7,0)</f>
        <v>3</v>
      </c>
      <c r="AD17" s="5">
        <f>COUNTIF($O$4:$O$7,2)</f>
        <v>0</v>
      </c>
      <c r="AE17" s="5">
        <f>COUNTIF($O$10:$O$13,1)</f>
        <v>4</v>
      </c>
      <c r="AF17" s="5">
        <f>COUNTIF($O$10:$O$13,0)</f>
        <v>0</v>
      </c>
      <c r="AG17" s="5">
        <f>COUNTIF($O$10:$O$13,2)</f>
        <v>0</v>
      </c>
      <c r="AH17" s="5"/>
      <c r="AI17" s="5"/>
      <c r="AJ17" s="5"/>
    </row>
    <row r="18" spans="1:36" ht="15">
      <c r="A18" s="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11"/>
      <c r="Y18" s="32">
        <v>14</v>
      </c>
      <c r="Z18" s="67" t="str">
        <f>IF(P$8="",CONCATENATE(P1," (",AB18,"-",AC18,"-",AD18,") - (",AE18,"-",AF18,"-",AG18,")"),Q$48)</f>
        <v>Сандерлэнд - Манчестер Сити  (0-0-4) - (0-0-4)</v>
      </c>
      <c r="AA18" s="5"/>
      <c r="AB18" s="5">
        <f>COUNTIF($P$4:$P$7,1)</f>
        <v>0</v>
      </c>
      <c r="AC18" s="5">
        <f>COUNTIF($P$4:$P$7,0)</f>
        <v>0</v>
      </c>
      <c r="AD18" s="5">
        <f>COUNTIF($P$4:$P$7,2)</f>
        <v>4</v>
      </c>
      <c r="AE18" s="5">
        <f>COUNTIF($P$10:$P$13,1)</f>
        <v>0</v>
      </c>
      <c r="AF18" s="5">
        <f>COUNTIF($P$10:$P$13,0)</f>
        <v>0</v>
      </c>
      <c r="AG18" s="5">
        <f>COUNTIF($P$10:$P$13,2)</f>
        <v>4</v>
      </c>
      <c r="AH18" s="5"/>
      <c r="AI18" s="5"/>
      <c r="AJ18" s="5"/>
    </row>
    <row r="19" spans="1:36" ht="15">
      <c r="A19" s="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"/>
      <c r="Y19" s="32">
        <v>15</v>
      </c>
      <c r="Z19" s="67" t="str">
        <f>IF(Q$8="",CONCATENATE(Q1," (",AB19,"-",AC19,"-",AD19,") - (",AE19,"-",AF19,"-",AG19,")"),R$48)</f>
        <v>Блэкберн - Сток Сити  (2-0-2) - (1-0-3)</v>
      </c>
      <c r="AA19" s="5"/>
      <c r="AB19" s="5">
        <f>COUNTIF($Q$4:$Q$7,1)</f>
        <v>2</v>
      </c>
      <c r="AC19" s="5">
        <f>COUNTIF($Q$4:$Q$7,0)</f>
        <v>0</v>
      </c>
      <c r="AD19" s="5">
        <f>COUNTIF($Q$4:$Q$7,2)</f>
        <v>2</v>
      </c>
      <c r="AE19" s="5">
        <f>COUNTIF($Q$10:$Q$13,1)</f>
        <v>1</v>
      </c>
      <c r="AF19" s="5">
        <f>COUNTIF($Q$10:$Q$13,0)</f>
        <v>0</v>
      </c>
      <c r="AG19" s="5">
        <f>COUNTIF($Q$10:$Q$13,2)</f>
        <v>3</v>
      </c>
      <c r="AH19" s="5"/>
      <c r="AI19" s="5"/>
      <c r="AJ19" s="5"/>
    </row>
    <row r="20" spans="1:36" ht="15">
      <c r="A20" s="5"/>
      <c r="B20" s="82" t="str">
        <f>CONCATENATE(B3," (",S3,"): ",B4,"-",S4,", ",B5,"-",S5,", ",B6,"-",S6,", ",B7,"-",S7)</f>
        <v>"Салют" (0): Сухарев С.-0, Шалаев А.-0, Шкирин В.-0, Чистяков А.-0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1"/>
      <c r="Y20" s="32">
        <v>16</v>
      </c>
      <c r="Z20" s="67" t="str">
        <f>IF(R$8="",CONCATENATE(R1," (",AB20,"-",AC20,"-",AD20,") - (",AE20,"-",AF20,"-",AG20,")"),S$48)</f>
        <v>Фулхэм - Арсенал (0-0-4) - (0-1-3)</v>
      </c>
      <c r="AA20" s="5"/>
      <c r="AB20" s="5">
        <f>COUNTIF($R$4:$R$7,1)</f>
        <v>0</v>
      </c>
      <c r="AC20" s="5">
        <f>COUNTIF($R$4:$R$7,0)</f>
        <v>0</v>
      </c>
      <c r="AD20" s="5">
        <f>COUNTIF($R$4:$R$7,2)</f>
        <v>4</v>
      </c>
      <c r="AE20" s="5">
        <f>COUNTIF($R$10:$R$13,1)</f>
        <v>0</v>
      </c>
      <c r="AF20" s="5">
        <f>COUNTIF($R$10:$R$13,0)</f>
        <v>1</v>
      </c>
      <c r="AG20" s="5">
        <f>COUNTIF($R$10:$R$13,2)</f>
        <v>3</v>
      </c>
      <c r="AH20" s="5"/>
      <c r="AI20" s="5"/>
      <c r="AJ20" s="5"/>
    </row>
    <row r="21" spans="1:36" ht="15.75" thickBot="1">
      <c r="A21" s="5"/>
      <c r="B21" s="85" t="str">
        <f>CONCATENATE(B9," (",S9,"): ",B10,"-",S10,", ",B11,"-",S11,", ",B12,"-",S12,", ",B13,"-",S13)</f>
        <v>"Звезда" (0): Афанасьев С.-0, Якимов А.-0, Кочетков В.-0, Искаков А.-0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11"/>
      <c r="Y21" s="51"/>
      <c r="Z21" s="68" t="s">
        <v>44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 thickTop="1">
      <c r="A22" s="5"/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hidden="1">
      <c r="A23" s="5"/>
      <c r="B23" s="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  <c r="T23" s="5"/>
      <c r="U23" s="5"/>
      <c r="V23" s="5"/>
      <c r="W23" s="5"/>
      <c r="X23" s="5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hidden="1">
      <c r="A24" s="5"/>
      <c r="B24" s="5"/>
      <c r="C24" s="50">
        <f>IF(C30="G1",1,IF(AND(C30="C1",C32=0),1,IF(AND(C30="C1",C32=1),3,0)))</f>
        <v>0</v>
      </c>
      <c r="D24" s="50">
        <f aca="true" t="shared" si="2" ref="D24:R24">IF(D30="G1",1,IF(AND(D30="C1",D32=0),1,IF(AND(D30="C1",D32=1),3,0)))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50">
        <f>COUNTIF(C24:J24,1)</f>
        <v>0</v>
      </c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hidden="1">
      <c r="A25" s="5"/>
      <c r="B25" s="5" t="s">
        <v>12</v>
      </c>
      <c r="C25" s="50">
        <f>SUM(C26:C29)</f>
        <v>0</v>
      </c>
      <c r="D25" s="50">
        <f aca="true" t="shared" si="3" ref="D25:R25">SUM(D26:D29)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 t="shared" si="3"/>
        <v>0</v>
      </c>
      <c r="O25" s="50">
        <f t="shared" si="3"/>
        <v>0</v>
      </c>
      <c r="P25" s="50">
        <f t="shared" si="3"/>
        <v>0</v>
      </c>
      <c r="Q25" s="50">
        <f t="shared" si="3"/>
        <v>0</v>
      </c>
      <c r="R25" s="50">
        <f t="shared" si="3"/>
        <v>0</v>
      </c>
      <c r="S25" s="5"/>
      <c r="T25" s="5"/>
      <c r="U25" s="5"/>
      <c r="V25" s="5"/>
      <c r="W25" s="5" t="s">
        <v>13</v>
      </c>
      <c r="X25" s="5" t="s">
        <v>14</v>
      </c>
      <c r="Y25" s="5" t="s">
        <v>15</v>
      </c>
      <c r="Z25" s="5" t="s">
        <v>50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hidden="1">
      <c r="A26" s="5"/>
      <c r="B26" s="5"/>
      <c r="C26" s="50">
        <f>IF(C4=C$8,1,0)</f>
        <v>0</v>
      </c>
      <c r="D26" s="50">
        <f aca="true" t="shared" si="4" ref="D26:R26">IF(D4=D$8,1,0)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50">
        <f t="shared" si="4"/>
        <v>0</v>
      </c>
      <c r="R26" s="50">
        <f t="shared" si="4"/>
        <v>0</v>
      </c>
      <c r="S26" s="5"/>
      <c r="T26" s="5"/>
      <c r="U26" s="5"/>
      <c r="V26" s="5"/>
      <c r="W26" s="5" t="s">
        <v>25</v>
      </c>
      <c r="X26" s="5" t="s">
        <v>18</v>
      </c>
      <c r="Y26" s="5" t="s">
        <v>16</v>
      </c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hidden="1">
      <c r="A27" s="5"/>
      <c r="B27" s="5"/>
      <c r="C27" s="50">
        <f aca="true" t="shared" si="5" ref="C27:R35">IF(C5=C$8,1,0)</f>
        <v>0</v>
      </c>
      <c r="D27" s="50">
        <f t="shared" si="5"/>
        <v>0</v>
      </c>
      <c r="E27" s="50">
        <f t="shared" si="5"/>
        <v>0</v>
      </c>
      <c r="F27" s="50">
        <f t="shared" si="5"/>
        <v>0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  <c r="S27" s="5"/>
      <c r="T27" s="5"/>
      <c r="U27" s="5"/>
      <c r="V27" s="5"/>
      <c r="W27" s="5" t="s">
        <v>31</v>
      </c>
      <c r="X27" s="5" t="s">
        <v>19</v>
      </c>
      <c r="Y27" s="5"/>
      <c r="Z27" s="6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hidden="1">
      <c r="A28" s="5"/>
      <c r="B28" s="5"/>
      <c r="C28" s="50">
        <f t="shared" si="5"/>
        <v>0</v>
      </c>
      <c r="D28" s="50">
        <f t="shared" si="5"/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50">
        <f t="shared" si="5"/>
        <v>0</v>
      </c>
      <c r="P28" s="50">
        <f t="shared" si="5"/>
        <v>0</v>
      </c>
      <c r="Q28" s="50">
        <f t="shared" si="5"/>
        <v>0</v>
      </c>
      <c r="R28" s="50">
        <f t="shared" si="5"/>
        <v>0</v>
      </c>
      <c r="S28" s="5"/>
      <c r="T28" s="5"/>
      <c r="U28" s="5"/>
      <c r="V28" s="5"/>
      <c r="W28" s="5" t="s">
        <v>26</v>
      </c>
      <c r="X28" s="5" t="s">
        <v>53</v>
      </c>
      <c r="Y28" s="5"/>
      <c r="Z28" s="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hidden="1">
      <c r="A29" s="5"/>
      <c r="B29" s="5"/>
      <c r="C29" s="50">
        <f t="shared" si="5"/>
        <v>0</v>
      </c>
      <c r="D29" s="50">
        <f t="shared" si="5"/>
        <v>0</v>
      </c>
      <c r="E29" s="50">
        <f t="shared" si="5"/>
        <v>0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50">
        <f t="shared" si="5"/>
        <v>0</v>
      </c>
      <c r="P29" s="50">
        <f t="shared" si="5"/>
        <v>0</v>
      </c>
      <c r="Q29" s="50">
        <f t="shared" si="5"/>
        <v>0</v>
      </c>
      <c r="R29" s="50">
        <f t="shared" si="5"/>
        <v>0</v>
      </c>
      <c r="S29" s="5"/>
      <c r="T29" s="5"/>
      <c r="U29" s="5"/>
      <c r="V29" s="5"/>
      <c r="W29" s="5" t="s">
        <v>42</v>
      </c>
      <c r="X29" s="5" t="s">
        <v>20</v>
      </c>
      <c r="Y29" s="5" t="s">
        <v>27</v>
      </c>
      <c r="Z29" s="6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hidden="1">
      <c r="A30" s="5">
        <v>1</v>
      </c>
      <c r="B30" s="5"/>
      <c r="C30" s="50" t="str">
        <f>IF(C25=C31,"A",IF(C25-C31=1,"B1",IF(C25-C31=2,"C1",IF(C25-C31&gt;2,"G1",IF(C31-C25=1,"B2",IF(C31-C25=2,"C2",IF(C31-C25&gt;2,"G2")))))))</f>
        <v>A</v>
      </c>
      <c r="D30" s="50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50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50" t="str">
        <f t="shared" si="6"/>
        <v>A</v>
      </c>
      <c r="G30" s="50" t="str">
        <f t="shared" si="6"/>
        <v>A</v>
      </c>
      <c r="H30" s="50" t="str">
        <f t="shared" si="6"/>
        <v>A</v>
      </c>
      <c r="I30" s="50" t="str">
        <f t="shared" si="6"/>
        <v>A</v>
      </c>
      <c r="J30" s="50" t="str">
        <f t="shared" si="6"/>
        <v>A</v>
      </c>
      <c r="K30" s="50" t="str">
        <f>IF(K25=K31,"A",IF(K25-K31=1,"B1",IF(K25-K31=2,"C1",IF(K25-K31&gt;2,"G1",IF(K31-K25=1,"B2",IF(K31-K25=2,"C2",IF(K31-K25&gt;2,"G2")))))))</f>
        <v>A</v>
      </c>
      <c r="L30" s="50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50" t="str">
        <f t="shared" si="7"/>
        <v>A</v>
      </c>
      <c r="N30" s="50" t="str">
        <f t="shared" si="7"/>
        <v>A</v>
      </c>
      <c r="O30" s="50" t="str">
        <f t="shared" si="7"/>
        <v>A</v>
      </c>
      <c r="P30" s="50" t="str">
        <f t="shared" si="7"/>
        <v>A</v>
      </c>
      <c r="Q30" s="50" t="str">
        <f t="shared" si="7"/>
        <v>A</v>
      </c>
      <c r="R30" s="50" t="str">
        <f t="shared" si="7"/>
        <v>A</v>
      </c>
      <c r="S30" s="5"/>
      <c r="T30" s="5"/>
      <c r="U30" s="5"/>
      <c r="V30" s="5"/>
      <c r="W30" s="5" t="s">
        <v>52</v>
      </c>
      <c r="X30" s="5"/>
      <c r="Y30" s="5"/>
      <c r="Z30" s="6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hidden="1">
      <c r="A31" s="5"/>
      <c r="B31" s="5"/>
      <c r="C31" s="50">
        <f>SUM(C32:C35)</f>
        <v>0</v>
      </c>
      <c r="D31" s="50">
        <f aca="true" t="shared" si="8" ref="D31:R31">SUM(D32:D35)</f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"/>
      <c r="T31" s="5"/>
      <c r="U31" s="5"/>
      <c r="V31" s="5"/>
      <c r="W31" s="5" t="s">
        <v>21</v>
      </c>
      <c r="X31" s="5"/>
      <c r="Y31" s="5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hidden="1">
      <c r="A32" s="5"/>
      <c r="B32" s="5"/>
      <c r="C32" s="50">
        <f t="shared" si="5"/>
        <v>0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0">
        <f t="shared" si="5"/>
        <v>0</v>
      </c>
      <c r="L32" s="50">
        <f t="shared" si="5"/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"/>
      <c r="T32" s="5"/>
      <c r="U32" s="5"/>
      <c r="V32" s="5"/>
      <c r="W32" s="5" t="s">
        <v>28</v>
      </c>
      <c r="X32" s="5" t="s">
        <v>22</v>
      </c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hidden="1">
      <c r="A33" s="5"/>
      <c r="B33" s="5"/>
      <c r="C33" s="50">
        <f t="shared" si="5"/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"/>
      <c r="T33" s="5"/>
      <c r="U33" s="5"/>
      <c r="V33" s="5"/>
      <c r="W33" s="5" t="s">
        <v>29</v>
      </c>
      <c r="X33" s="5" t="s">
        <v>41</v>
      </c>
      <c r="Y33" s="5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hidden="1">
      <c r="A34" s="5"/>
      <c r="B34" s="5"/>
      <c r="C34" s="50">
        <f t="shared" si="5"/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0">
        <f t="shared" si="5"/>
        <v>0</v>
      </c>
      <c r="K34" s="50">
        <f t="shared" si="5"/>
        <v>0</v>
      </c>
      <c r="L34" s="50">
        <f t="shared" si="5"/>
        <v>0</v>
      </c>
      <c r="M34" s="50">
        <f t="shared" si="5"/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"/>
      <c r="T34" s="5"/>
      <c r="U34" s="5"/>
      <c r="V34" s="5"/>
      <c r="W34" s="5" t="s">
        <v>23</v>
      </c>
      <c r="X34" s="5"/>
      <c r="Y34" s="5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hidden="1">
      <c r="A35" s="5"/>
      <c r="B35" s="5"/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50">
        <f t="shared" si="5"/>
        <v>0</v>
      </c>
      <c r="L35" s="50">
        <f t="shared" si="5"/>
        <v>0</v>
      </c>
      <c r="M35" s="50">
        <f t="shared" si="5"/>
        <v>0</v>
      </c>
      <c r="N35" s="50">
        <f t="shared" si="5"/>
        <v>0</v>
      </c>
      <c r="O35" s="50">
        <f t="shared" si="5"/>
        <v>0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"/>
      <c r="T35" s="5"/>
      <c r="U35" s="5"/>
      <c r="V35" s="5"/>
      <c r="W35" s="5" t="s">
        <v>30</v>
      </c>
      <c r="X35" s="5" t="s">
        <v>51</v>
      </c>
      <c r="Y35" s="5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" hidden="1">
      <c r="A36" s="5"/>
      <c r="B36" s="5"/>
      <c r="C36" s="50">
        <f>IF(C30="G2",1,IF(AND(C30="C2",C26=0),1,IF(AND(C30="C2",C26=1),3,0)))</f>
        <v>0</v>
      </c>
      <c r="D36" s="50">
        <f aca="true" t="shared" si="9" ref="D36:R36">IF(D30="G2",1,IF(AND(D30="C2",D26=0),1,IF(AND(D30="C2",D26=1),3,0)))</f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>
        <f t="shared" si="9"/>
        <v>0</v>
      </c>
      <c r="K36" s="50">
        <f t="shared" si="9"/>
        <v>0</v>
      </c>
      <c r="L36" s="50">
        <f t="shared" si="9"/>
        <v>0</v>
      </c>
      <c r="M36" s="50">
        <f t="shared" si="9"/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  <c r="Q36" s="50">
        <f t="shared" si="9"/>
        <v>0</v>
      </c>
      <c r="R36" s="50">
        <f t="shared" si="9"/>
        <v>0</v>
      </c>
      <c r="S36" s="50">
        <f>COUNTIF(C36:J36,1)</f>
        <v>0</v>
      </c>
      <c r="T36" s="5"/>
      <c r="U36" s="5"/>
      <c r="V36" s="5"/>
      <c r="W36" s="5" t="s">
        <v>17</v>
      </c>
      <c r="X36" s="5"/>
      <c r="Y36" s="5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hidden="1">
      <c r="A37" s="5"/>
      <c r="B37" s="5" t="s">
        <v>37</v>
      </c>
      <c r="C37" s="50">
        <f>IF(C26=1,$B4,IF(C27=1,$B5,IF(C28=1,$B6,IF(C29=1,$B7,""))))</f>
      </c>
      <c r="D37" s="50">
        <f aca="true" t="shared" si="10" ref="D37:R37">IF(D26=1,$B4,IF(D27=1,$B5,IF(D28=1,$B6,IF(D29=1,$B7,""))))</f>
      </c>
      <c r="E37" s="50">
        <f t="shared" si="10"/>
      </c>
      <c r="F37" s="50">
        <f t="shared" si="10"/>
      </c>
      <c r="G37" s="50">
        <f t="shared" si="10"/>
      </c>
      <c r="H37" s="50">
        <f t="shared" si="10"/>
      </c>
      <c r="I37" s="50">
        <f t="shared" si="10"/>
      </c>
      <c r="J37" s="50">
        <f t="shared" si="10"/>
      </c>
      <c r="K37" s="50">
        <f t="shared" si="10"/>
      </c>
      <c r="L37" s="50">
        <f t="shared" si="10"/>
      </c>
      <c r="M37" s="50">
        <f t="shared" si="10"/>
      </c>
      <c r="N37" s="50">
        <f t="shared" si="10"/>
      </c>
      <c r="O37" s="50">
        <f t="shared" si="10"/>
      </c>
      <c r="P37" s="50">
        <f t="shared" si="10"/>
      </c>
      <c r="Q37" s="50">
        <f t="shared" si="10"/>
      </c>
      <c r="R37" s="50">
        <f t="shared" si="10"/>
      </c>
      <c r="S37" s="5"/>
      <c r="T37" s="5"/>
      <c r="U37" s="5"/>
      <c r="V37" s="5"/>
      <c r="W37" s="5" t="s">
        <v>24</v>
      </c>
      <c r="X37" s="5"/>
      <c r="Y37" s="5"/>
      <c r="Z37" s="6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hidden="1">
      <c r="A38" s="5"/>
      <c r="B38" s="5" t="s">
        <v>38</v>
      </c>
      <c r="C38" s="50">
        <f>IF(C26=1,IF(C27=1,$B5,IF(C28=1,$B6,IF(C29=1,$B7,""))),IF(C27=1,IF(C28=1,$B6,IF(C29=1,$B7,"")),IF(C28=1,IF(C29=1,$B7,""),"")))</f>
      </c>
      <c r="D38" s="50">
        <f aca="true" t="shared" si="11" ref="D38:R38">IF(D26=1,IF(D27=1,$B5,IF(D28=1,$B6,IF(D29=1,$B7,""))),IF(D27=1,IF(D28=1,$B6,IF(D29=1,$B7,"")),IF(D28=1,IF(D29=1,$B7,""),"")))</f>
      </c>
      <c r="E38" s="50">
        <f t="shared" si="11"/>
      </c>
      <c r="F38" s="50">
        <f t="shared" si="11"/>
      </c>
      <c r="G38" s="50">
        <f t="shared" si="11"/>
      </c>
      <c r="H38" s="50">
        <f t="shared" si="11"/>
      </c>
      <c r="I38" s="50">
        <f t="shared" si="11"/>
      </c>
      <c r="J38" s="50">
        <f t="shared" si="11"/>
      </c>
      <c r="K38" s="50">
        <f t="shared" si="11"/>
      </c>
      <c r="L38" s="50">
        <f t="shared" si="11"/>
      </c>
      <c r="M38" s="50">
        <f t="shared" si="11"/>
      </c>
      <c r="N38" s="50">
        <f t="shared" si="11"/>
      </c>
      <c r="O38" s="50">
        <f t="shared" si="11"/>
      </c>
      <c r="P38" s="50">
        <f t="shared" si="11"/>
      </c>
      <c r="Q38" s="50">
        <f t="shared" si="11"/>
      </c>
      <c r="R38" s="50">
        <f t="shared" si="11"/>
      </c>
      <c r="S38" s="5"/>
      <c r="T38" s="5"/>
      <c r="U38" s="5"/>
      <c r="V38" s="5"/>
      <c r="W38" s="5" t="s">
        <v>43</v>
      </c>
      <c r="X38" s="5"/>
      <c r="Y38" s="5"/>
      <c r="Z38" s="6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hidden="1">
      <c r="A39" s="5"/>
      <c r="B39" s="5" t="s">
        <v>36</v>
      </c>
      <c r="C39" s="50" t="str">
        <f>IF(C26=1,CONCATENATE($B4,$W34),CONCATENATE($W35,C43,$X35,C57,":",C58,"!"))</f>
        <v> ГОЛ!!!  переигрывает голкипера. СЧЁТ 0:0!</v>
      </c>
      <c r="D39" s="50" t="str">
        <f aca="true" t="shared" si="12" ref="D39:R39">IF(D26=1,CONCATENATE($B4,$W34),CONCATENATE($W35,D43,$X35,D57,":",D58,"!"))</f>
        <v> ГОЛ!!!  переигрывает голкипера. СЧЁТ 0:0!</v>
      </c>
      <c r="E39" s="50" t="str">
        <f t="shared" si="12"/>
        <v> ГОЛ!!!  переигрывает голкипера. СЧЁТ 0:0!</v>
      </c>
      <c r="F39" s="50" t="str">
        <f t="shared" si="12"/>
        <v> ГОЛ!!!  переигрывает голкипера. СЧЁТ 0:0!</v>
      </c>
      <c r="G39" s="50" t="str">
        <f t="shared" si="12"/>
        <v> ГОЛ!!!  переигрывает голкипера. СЧЁТ 0:0!</v>
      </c>
      <c r="H39" s="50" t="str">
        <f t="shared" si="12"/>
        <v> ГОЛ!!!  переигрывает голкипера. СЧЁТ 0:0!</v>
      </c>
      <c r="I39" s="50" t="str">
        <f t="shared" si="12"/>
        <v> ГОЛ!!!  переигрывает голкипера. СЧЁТ 0:0!</v>
      </c>
      <c r="J39" s="50" t="str">
        <f t="shared" si="12"/>
        <v> ГОЛ!!!  переигрывает голкипера. СЧЁТ 0:0!</v>
      </c>
      <c r="K39" s="50" t="str">
        <f t="shared" si="12"/>
        <v> ГОЛ!!!  переигрывает голкипера. СЧЁТ 0:0!</v>
      </c>
      <c r="L39" s="50" t="str">
        <f t="shared" si="12"/>
        <v> ГОЛ!!!  переигрывает голкипера. СЧЁТ 0:0!</v>
      </c>
      <c r="M39" s="50" t="str">
        <f t="shared" si="12"/>
        <v> ГОЛ!!!  переигрывает голкипера. СЧЁТ 0:0!</v>
      </c>
      <c r="N39" s="50" t="str">
        <f t="shared" si="12"/>
        <v> ГОЛ!!!  переигрывает голкипера. СЧЁТ 0:0!</v>
      </c>
      <c r="O39" s="50" t="str">
        <f t="shared" si="12"/>
        <v> ГОЛ!!!  переигрывает голкипера. СЧЁТ 0:0!</v>
      </c>
      <c r="P39" s="50" t="str">
        <f t="shared" si="12"/>
        <v> ГОЛ!!!  переигрывает голкипера. СЧЁТ 0:0!</v>
      </c>
      <c r="Q39" s="50" t="str">
        <f t="shared" si="12"/>
        <v> ГОЛ!!!  переигрывает голкипера. СЧЁТ 0:0!</v>
      </c>
      <c r="R39" s="50" t="str">
        <f t="shared" si="12"/>
        <v> ГОЛ!!!  переигрывает голкипера. СЧЁТ 0:0!</v>
      </c>
      <c r="S39" s="5"/>
      <c r="T39" s="5"/>
      <c r="U39" s="5"/>
      <c r="V39" s="5"/>
      <c r="W39" s="5"/>
      <c r="X39" s="5"/>
      <c r="Y39" s="5"/>
      <c r="Z39" s="6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hidden="1">
      <c r="A40" s="5"/>
      <c r="B40" s="5" t="s">
        <v>34</v>
      </c>
      <c r="C40" s="50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50" t="str">
        <f>IF(D25=D31,$W25,IF(D25-D31=1,CONCATENATE($B3,$W26),IF(D25-D31=2,CONCATENATE($B3,$W27,D37,$X27,D42),IF(D25-D31&gt;2,CONCATENATE($W28,D37,"(",$B3,")",$X28,C57,":",C58,"!"),IF(D31-D25=1,CONCATENATE($B9,$W26),IF(D31-D25=2,CONCATENATE($B9,$W27,D43,$X27,D39),IF(D31-D25&gt;2,CONCATENATE($W28,D43,"(",$B9,")",$X28,C57,":",C58,"!"))))))))</f>
        <v>Мяч остается в центре поля</v>
      </c>
      <c r="E40" s="50" t="str">
        <f>IF(E25=E31,$W25,IF(E25-E31=1,CONCATENATE($B3,$W26),IF(E25-E31=2,CONCATENATE($B3,$W27,E37,$X27,E42),IF(E25-E31&gt;2,CONCATENATE($W28,E37,"(",$B3,")",$X28,C57,":",C58,"!"),IF(E31-E25=1,CONCATENATE($B9,$W26),IF(E31-E25=2,CONCATENATE($B9,$W27,E43,$X27,E39),IF(E31-E25&gt;2,CONCATENATE($W28,E43,"(",$B9,")",$X28,C57,":",C58,"!"))))))))</f>
        <v>Мяч остается в центре поля</v>
      </c>
      <c r="F40" s="50" t="str">
        <f>IF(F25=F31,$W25,IF(F25-F31=1,CONCATENATE($B3,$W26),IF(F25-F31=2,CONCATENATE($B3,$W27,F37,$X27,F42),IF(F25-F31&gt;2,CONCATENATE($W28,F37,"(",$B3,")",$X28,C57,":",C58,"!"),IF(F31-F25=1,CONCATENATE($B9,$W26),IF(F31-F25=2,CONCATENATE($B9,$W27,F43,$X27,F39),IF(F31-F25&gt;2,CONCATENATE($W28,F43,"(",$B9,")",$X28,C57,":",C58,"!"))))))))</f>
        <v>Мяч остается в центре поля</v>
      </c>
      <c r="G40" s="50" t="str">
        <f>IF(G25=G31,$W25,IF(G25-G31=1,CONCATENATE($B3,$W26),IF(G25-G31=2,CONCATENATE($B3,$W27,G37,$X27,G42),IF(G25-G31&gt;2,CONCATENATE($W28,G37,"(",$B3,")",$X28,C57,":",C58,"!"),IF(G31-G25=1,CONCATENATE($B9,$W26),IF(G31-G25=2,CONCATENATE($B9,$W27,G43,$X27,G39),IF(G31-G25&gt;2,CONCATENATE($W28,G43,"(",$B9,")",$X28,C57,":",C58,"!"))))))))</f>
        <v>Мяч остается в центре поля</v>
      </c>
      <c r="H40" s="50" t="str">
        <f>IF(H25=H31,$W25,IF(H25-H31=1,CONCATENATE($B3,$W26),IF(H25-H31=2,CONCATENATE($B3,$W27,H37,$X27,H42),IF(H25-H31&gt;2,CONCATENATE($W28,H37,"(",$B3,")",$X28,C57,":",C58,"!"),IF(H31-H25=1,CONCATENATE($B9,$W26),IF(H31-H25=2,CONCATENATE($B9,$W27,H43,$X27,H39),IF(H31-H25&gt;2,CONCATENATE($W28,H43,"(",$B9,")",$X28,C57,":",C58,"!"))))))))</f>
        <v>Мяч остается в центре поля</v>
      </c>
      <c r="I40" s="50" t="str">
        <f>IF(I25=I31,$W25,IF(I25-I31=1,CONCATENATE($B3,$W26),IF(I25-I31=2,CONCATENATE($B3,$W27,I37,$X27,I42),IF(I25-I31&gt;2,CONCATENATE($W28,I37,"(",$B3,")",$X28,C57,":",C58,"!"),IF(I31-I25=1,CONCATENATE($B9,$W26),IF(I31-I25=2,CONCATENATE($B9,$W27,I43,$X27,I39),IF(I31-I25&gt;2,CONCATENATE($W28,I43,"(",$B9,")",$X28,C57,":",C58,"!"))))))))</f>
        <v>Мяч остается в центре поля</v>
      </c>
      <c r="J40" s="50" t="str">
        <f>IF(J25=J31,$W25,IF(J25-J31=1,CONCATENATE($B3,$W26),IF(J25-J31=2,CONCATENATE($B3,$W27,J37,$X27,J42),IF(J25-J31&gt;2,CONCATENATE($W28,J37,"(",$B3,")",$X28,C57,":",C58,"!"),IF(J31-J25=1,CONCATENATE($B9,$W26),IF(J31-J25=2,CONCATENATE($B9,$W27,J43,$X27,J39),IF(J31-J25&gt;2,CONCATENATE($W28,J43,"(",$B9,")",$X28,C57,":",C58,"!"))))))))</f>
        <v>Мяч остается в центре поля</v>
      </c>
      <c r="K40" s="50" t="str">
        <f>IF(K25=K31,$W25,IF(K25-K31=1,CONCATENATE($B3,$W26),IF(K25-K31=2,CONCATENATE($B3,$W27,K37,$X27,K42),IF(K25-K31&gt;2,CONCATENATE($W28,K37,"(",$B3,")",$X28,C57,":",C58,"!"),IF(K31-K25=1,CONCATENATE($B9,$W26),IF(K31-K25=2,CONCATENATE($B9,$W27,K43,$X27,K39),IF(K31-K25&gt;2,CONCATENATE($W28,K43,"(",$B9,")",$X28,C57,":",C58,"!"))))))))</f>
        <v>Мяч остается в центре поля</v>
      </c>
      <c r="L40" s="50" t="str">
        <f>IF(L25=L31,$W25,IF(L25-L31=1,CONCATENATE($B3,$W26),IF(L25-L31=2,CONCATENATE($B3,$W27,L37,$X27,L42),IF(L25-L31&gt;2,CONCATENATE($W28,L37,"(",$B3,")",$X28,C57,":",C58,"!"),IF(L31-L25=1,CONCATENATE($B9,$W26),IF(L31-L25=2,CONCATENATE($B9,$W27,L43,$X27,L39),IF(L31-L25&gt;2,CONCATENATE($W28,L43,"(",$B9,")",$X28,C57,":",C58,"!"))))))))</f>
        <v>Мяч остается в центре поля</v>
      </c>
      <c r="M40" s="50" t="str">
        <f>IF(M25=M31,$W25,IF(M25-M31=1,CONCATENATE($B3,$W26),IF(M25-M31=2,CONCATENATE($B3,$W27,M37,$X27,M42),IF(M25-M31&gt;2,CONCATENATE($W28,M37,"(",$B3,")",$X28,C57,":",C58,"!"),IF(M31-M25=1,CONCATENATE($B9,$W26),IF(M31-M25=2,CONCATENATE($B9,$W27,M43,$X27,M39),IF(M31-M25&gt;2,CONCATENATE($W28,M43,"(",$B9,")",$X28,C57,":",C58,"!"))))))))</f>
        <v>Мяч остается в центре поля</v>
      </c>
      <c r="N40" s="50" t="str">
        <f>IF(N25=N31,$W25,IF(N25-N31=1,CONCATENATE($B3,$W26),IF(N25-N31=2,CONCATENATE($B3,$W27,N37,$X27,N42),IF(N25-N31&gt;2,CONCATENATE($W28,N37,"(",$B3,")",$X28,C57,":",C58,"!"),IF(N31-N25=1,CONCATENATE($B9,$W26),IF(N31-N25=2,CONCATENATE($B9,$W27,N43,$X27,N39),IF(N31-N25&gt;2,CONCATENATE($W28,N43,"(",$B9,")",$X28,C57,":",C58,"!"))))))))</f>
        <v>Мяч остается в центре поля</v>
      </c>
      <c r="O40" s="50" t="str">
        <f>IF(O25=O31,$W25,IF(O25-O31=1,CONCATENATE($B3,$W26),IF(O25-O31=2,CONCATENATE($B3,$W27,O37,$X27,O42),IF(O25-O31&gt;2,CONCATENATE($W28,O37,"(",$B3,")",$X28,C57,":",C58,"!"),IF(O31-O25=1,CONCATENATE($B9,$W26),IF(O31-O25=2,CONCATENATE($B9,$W27,O43,$X27,O39),IF(O31-O25&gt;2,CONCATENATE($W28,O43,"(",$B9,")",$X28,C57,":",C58,"!"))))))))</f>
        <v>Мяч остается в центре поля</v>
      </c>
      <c r="P40" s="50" t="str">
        <f>IF(P25=P31,$W25,IF(P25-P31=1,CONCATENATE($B3,$W26),IF(P25-P31=2,CONCATENATE($B3,$W27,P37,$X27,P42),IF(P25-P31&gt;2,CONCATENATE($W28,P37,"(",$B3,")",$X28,C57,":",C58,"!"),IF(P31-P25=1,CONCATENATE($B9,$W26),IF(P31-P25=2,CONCATENATE($B9,$W27,P43,$X27,P39),IF(P31-P25&gt;2,CONCATENATE($W28,P43,"(",$B9,")",$X28,C57,":",C58,"!"))))))))</f>
        <v>Мяч остается в центре поля</v>
      </c>
      <c r="Q40" s="50" t="str">
        <f>IF(Q25=Q31,$W25,IF(Q25-Q31=1,CONCATENATE($B3,$W26),IF(Q25-Q31=2,CONCATENATE($B3,$W27,Q37,$X27,Q42),IF(Q25-Q31&gt;2,CONCATENATE($W28,Q37,"(",$B3,")",$X28,C57,":",C58,"!"),IF(Q31-Q25=1,CONCATENATE($B9,$W26),IF(Q31-Q25=2,CONCATENATE($B9,$W27,Q43,$X27,Q39),IF(Q31-Q25&gt;2,CONCATENATE($W28,Q43,"(",$B9,")",$X28,C57,":",C58,"!"))))))))</f>
        <v>Мяч остается в центре поля</v>
      </c>
      <c r="R40" s="50" t="str">
        <f>IF(R25=R31,$W25,IF(R25-R31=1,CONCATENATE($B3,$W26),IF(R25-R31=2,CONCATENATE($B3,$W27,R37,$X27,R42),IF(R25-R31&gt;2,CONCATENATE($W28,R37,"(",$B3,")",$X28,C57,":",C58,"!"),IF(R31-R25=1,CONCATENATE($B9,$W26),IF(R31-R25=2,CONCATENATE($B9,$W27,R43,$X27,R39),IF(R31-R25&gt;2,CONCATENATE($W28,R43,"(",$B9,")",$X28,C57,":",C58,"!"))))))))</f>
        <v>Мяч остается в центре поля</v>
      </c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hidden="1">
      <c r="A41" s="5"/>
      <c r="B41" s="5"/>
      <c r="C41" s="50"/>
      <c r="D41" s="50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50" t="b">
        <f aca="true" t="shared" si="13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50" t="b">
        <f t="shared" si="13"/>
        <v>0</v>
      </c>
      <c r="G41" s="50" t="b">
        <f t="shared" si="13"/>
        <v>0</v>
      </c>
      <c r="H41" s="50" t="b">
        <f t="shared" si="13"/>
        <v>0</v>
      </c>
      <c r="I41" s="50" t="b">
        <f t="shared" si="13"/>
        <v>0</v>
      </c>
      <c r="J41" s="50" t="b">
        <f t="shared" si="13"/>
        <v>0</v>
      </c>
      <c r="K41" s="50" t="b">
        <f t="shared" si="13"/>
        <v>0</v>
      </c>
      <c r="L41" s="50" t="b">
        <f t="shared" si="13"/>
        <v>0</v>
      </c>
      <c r="M41" s="50" t="b">
        <f t="shared" si="13"/>
        <v>0</v>
      </c>
      <c r="N41" s="50" t="b">
        <f t="shared" si="13"/>
        <v>0</v>
      </c>
      <c r="O41" s="50" t="b">
        <f t="shared" si="13"/>
        <v>0</v>
      </c>
      <c r="P41" s="50" t="b">
        <f t="shared" si="13"/>
        <v>0</v>
      </c>
      <c r="Q41" s="50" t="b">
        <f t="shared" si="13"/>
        <v>0</v>
      </c>
      <c r="R41" s="50" t="b">
        <f t="shared" si="13"/>
        <v>0</v>
      </c>
      <c r="S41" s="50"/>
      <c r="T41" s="5"/>
      <c r="U41" s="5"/>
      <c r="V41" s="5"/>
      <c r="W41" s="5"/>
      <c r="X41" s="5"/>
      <c r="Y41" s="5"/>
      <c r="Z41" s="6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hidden="1">
      <c r="A42" s="5"/>
      <c r="B42" s="5" t="s">
        <v>35</v>
      </c>
      <c r="C42" s="50" t="str">
        <f>IF(C32=1,CONCATENATE($B10,$W34),CONCATENATE($W35,C37,$X35,C57,":",C58,"!"))</f>
        <v> ГОЛ!!!  переигрывает голкипера. СЧЁТ 0:0!</v>
      </c>
      <c r="D42" s="50" t="str">
        <f aca="true" t="shared" si="14" ref="D42:R42">IF(D32=1,CONCATENATE($B10,$W34),CONCATENATE($W35,D37,$X35,D57,":",D58,"!"))</f>
        <v> ГОЛ!!!  переигрывает голкипера. СЧЁТ 0:0!</v>
      </c>
      <c r="E42" s="50" t="str">
        <f t="shared" si="14"/>
        <v> ГОЛ!!!  переигрывает голкипера. СЧЁТ 0:0!</v>
      </c>
      <c r="F42" s="50" t="str">
        <f t="shared" si="14"/>
        <v> ГОЛ!!!  переигрывает голкипера. СЧЁТ 0:0!</v>
      </c>
      <c r="G42" s="50" t="str">
        <f t="shared" si="14"/>
        <v> ГОЛ!!!  переигрывает голкипера. СЧЁТ 0:0!</v>
      </c>
      <c r="H42" s="50" t="str">
        <f t="shared" si="14"/>
        <v> ГОЛ!!!  переигрывает голкипера. СЧЁТ 0:0!</v>
      </c>
      <c r="I42" s="50" t="str">
        <f t="shared" si="14"/>
        <v> ГОЛ!!!  переигрывает голкипера. СЧЁТ 0:0!</v>
      </c>
      <c r="J42" s="50" t="str">
        <f t="shared" si="14"/>
        <v> ГОЛ!!!  переигрывает голкипера. СЧЁТ 0:0!</v>
      </c>
      <c r="K42" s="50" t="str">
        <f t="shared" si="14"/>
        <v> ГОЛ!!!  переигрывает голкипера. СЧЁТ 0:0!</v>
      </c>
      <c r="L42" s="50" t="str">
        <f t="shared" si="14"/>
        <v> ГОЛ!!!  переигрывает голкипера. СЧЁТ 0:0!</v>
      </c>
      <c r="M42" s="50" t="str">
        <f t="shared" si="14"/>
        <v> ГОЛ!!!  переигрывает голкипера. СЧЁТ 0:0!</v>
      </c>
      <c r="N42" s="50" t="str">
        <f t="shared" si="14"/>
        <v> ГОЛ!!!  переигрывает голкипера. СЧЁТ 0:0!</v>
      </c>
      <c r="O42" s="50" t="str">
        <f t="shared" si="14"/>
        <v> ГОЛ!!!  переигрывает голкипера. СЧЁТ 0:0!</v>
      </c>
      <c r="P42" s="50" t="str">
        <f t="shared" si="14"/>
        <v> ГОЛ!!!  переигрывает голкипера. СЧЁТ 0:0!</v>
      </c>
      <c r="Q42" s="50" t="str">
        <f t="shared" si="14"/>
        <v> ГОЛ!!!  переигрывает голкипера. СЧЁТ 0:0!</v>
      </c>
      <c r="R42" s="50" t="str">
        <f t="shared" si="14"/>
        <v> ГОЛ!!!  переигрывает голкипера. СЧЁТ 0:0!</v>
      </c>
      <c r="S42" s="5"/>
      <c r="T42" s="5"/>
      <c r="U42" s="5"/>
      <c r="V42" s="5"/>
      <c r="W42" s="5"/>
      <c r="X42" s="5"/>
      <c r="Y42" s="5"/>
      <c r="Z42" s="6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hidden="1">
      <c r="A43" s="5"/>
      <c r="B43" s="5" t="s">
        <v>39</v>
      </c>
      <c r="C43" s="50">
        <f>IF(C32=1,$B10,IF(C33=1,$B11,IF(C34=1,$B12,IF(C35=1,$B13,""))))</f>
      </c>
      <c r="D43" s="50">
        <f aca="true" t="shared" si="15" ref="D43:R43">IF(D32=1,$B10,IF(D33=1,$B11,IF(D34=1,$B12,IF(D35=1,$B13,""))))</f>
      </c>
      <c r="E43" s="50">
        <f t="shared" si="15"/>
      </c>
      <c r="F43" s="50">
        <f t="shared" si="15"/>
      </c>
      <c r="G43" s="50">
        <f t="shared" si="15"/>
      </c>
      <c r="H43" s="50">
        <f t="shared" si="15"/>
      </c>
      <c r="I43" s="50">
        <f t="shared" si="15"/>
      </c>
      <c r="J43" s="50">
        <f t="shared" si="15"/>
      </c>
      <c r="K43" s="50">
        <f t="shared" si="15"/>
      </c>
      <c r="L43" s="50">
        <f t="shared" si="15"/>
      </c>
      <c r="M43" s="50">
        <f t="shared" si="15"/>
      </c>
      <c r="N43" s="50">
        <f t="shared" si="15"/>
      </c>
      <c r="O43" s="50">
        <f t="shared" si="15"/>
      </c>
      <c r="P43" s="50">
        <f t="shared" si="15"/>
      </c>
      <c r="Q43" s="50">
        <f t="shared" si="15"/>
      </c>
      <c r="R43" s="50">
        <f t="shared" si="15"/>
      </c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hidden="1">
      <c r="A44" s="5"/>
      <c r="B44" s="5" t="s">
        <v>40</v>
      </c>
      <c r="C44" s="50">
        <f>IF(C32=1,IF(C33=1,$B11,IF(C34=1,$B12,IF(C35=1,$B13,""))),IF(C33=1,IF(C34=1,$B12,IF(C35=1,$B13,"")),IF(C34=1,IF(C35=1,$B13,""),"")))</f>
      </c>
      <c r="D44" s="50">
        <f aca="true" t="shared" si="16" ref="D44:R44">IF(D32=1,IF(D33=1,$B11,IF(D34=1,$B12,IF(D35=1,$B13,""))),IF(D33=1,IF(D34=1,$B12,IF(D35=1,$B13,"")),IF(D34=1,IF(D35=1,$B13,""),"")))</f>
      </c>
      <c r="E44" s="50">
        <f t="shared" si="16"/>
      </c>
      <c r="F44" s="50">
        <f t="shared" si="16"/>
      </c>
      <c r="G44" s="50">
        <f t="shared" si="16"/>
      </c>
      <c r="H44" s="50">
        <f t="shared" si="16"/>
      </c>
      <c r="I44" s="50">
        <f t="shared" si="16"/>
      </c>
      <c r="J44" s="50">
        <f t="shared" si="16"/>
      </c>
      <c r="K44" s="50">
        <f t="shared" si="16"/>
      </c>
      <c r="L44" s="50">
        <f t="shared" si="16"/>
      </c>
      <c r="M44" s="50">
        <f t="shared" si="16"/>
      </c>
      <c r="N44" s="50">
        <f t="shared" si="16"/>
      </c>
      <c r="O44" s="50">
        <f t="shared" si="16"/>
      </c>
      <c r="P44" s="50">
        <f t="shared" si="16"/>
      </c>
      <c r="Q44" s="50">
        <f t="shared" si="16"/>
      </c>
      <c r="R44" s="50">
        <f t="shared" si="16"/>
      </c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hidden="1">
      <c r="A45" s="5"/>
      <c r="B45" s="5" t="s">
        <v>32</v>
      </c>
      <c r="C45" s="50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"Салют" продолжает атаковать</v>
      </c>
      <c r="D45" s="50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"Салют" продолжает атаковать</v>
      </c>
      <c r="E45" s="50" t="str">
        <f aca="true" t="shared" si="17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"Салют" продолжает атаковать</v>
      </c>
      <c r="F45" s="50" t="str">
        <f t="shared" si="17"/>
        <v>"Салют" продолжает атаковать</v>
      </c>
      <c r="G45" s="50" t="str">
        <f t="shared" si="17"/>
        <v>"Салют" продолжает атаковать</v>
      </c>
      <c r="H45" s="50" t="str">
        <f t="shared" si="17"/>
        <v>"Салют" продолжает атаковать</v>
      </c>
      <c r="I45" s="50" t="str">
        <f t="shared" si="17"/>
        <v>"Салют" продолжает атаковать</v>
      </c>
      <c r="J45" s="50" t="str">
        <f t="shared" si="17"/>
        <v>"Салют" продолжает атаковать</v>
      </c>
      <c r="K45" s="50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"Салют" продолжает атаковать</v>
      </c>
      <c r="L45" s="50" t="str">
        <f t="shared" si="17"/>
        <v>"Салют" продолжает атаковать</v>
      </c>
      <c r="M45" s="50" t="str">
        <f t="shared" si="17"/>
        <v>"Салют" продолжает атаковать</v>
      </c>
      <c r="N45" s="50" t="str">
        <f t="shared" si="17"/>
        <v>"Салют" продолжает атаковать</v>
      </c>
      <c r="O45" s="50" t="str">
        <f t="shared" si="17"/>
        <v>"Салют" продолжает атаковать</v>
      </c>
      <c r="P45" s="50" t="str">
        <f t="shared" si="17"/>
        <v>"Салют" продолжает атаковать</v>
      </c>
      <c r="Q45" s="50" t="str">
        <f t="shared" si="17"/>
        <v>"Салют" продолжает атаковать</v>
      </c>
      <c r="R45" s="50" t="str">
        <f t="shared" si="17"/>
        <v>"Салют" продолжает атаковать</v>
      </c>
      <c r="S45" s="5"/>
      <c r="T45" s="5"/>
      <c r="U45" s="5"/>
      <c r="V45" s="5"/>
      <c r="W45" s="5"/>
      <c r="X45" s="5"/>
      <c r="Y45" s="5"/>
      <c r="Z45" s="6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hidden="1">
      <c r="A46" s="5"/>
      <c r="B46" s="5" t="s">
        <v>33</v>
      </c>
      <c r="C46" s="50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"Звезда" продолжает атаковать</v>
      </c>
      <c r="D46" s="50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"Звезда" продолжает атаковать</v>
      </c>
      <c r="E46" s="50" t="str">
        <f aca="true" t="shared" si="18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"Звезда" продолжает атаковать</v>
      </c>
      <c r="F46" s="50" t="str">
        <f t="shared" si="18"/>
        <v>"Звезда" продолжает атаковать</v>
      </c>
      <c r="G46" s="50" t="str">
        <f t="shared" si="18"/>
        <v>"Звезда" продолжает атаковать</v>
      </c>
      <c r="H46" s="50" t="str">
        <f t="shared" si="18"/>
        <v>"Звезда" продолжает атаковать</v>
      </c>
      <c r="I46" s="50" t="str">
        <f t="shared" si="18"/>
        <v>"Звезда" продолжает атаковать</v>
      </c>
      <c r="J46" s="50" t="str">
        <f t="shared" si="18"/>
        <v>"Звезда" продолжает атаковать</v>
      </c>
      <c r="K46" s="50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"Звезда" продолжает атаковать</v>
      </c>
      <c r="L46" s="50" t="str">
        <f t="shared" si="18"/>
        <v>"Звезда" продолжает атаковать</v>
      </c>
      <c r="M46" s="50" t="str">
        <f t="shared" si="18"/>
        <v>"Звезда" продолжает атаковать</v>
      </c>
      <c r="N46" s="50" t="str">
        <f t="shared" si="18"/>
        <v>"Звезда" продолжает атаковать</v>
      </c>
      <c r="O46" s="50" t="str">
        <f t="shared" si="18"/>
        <v>"Звезда" продолжает атаковать</v>
      </c>
      <c r="P46" s="50" t="str">
        <f t="shared" si="18"/>
        <v>"Звезда" продолжает атаковать</v>
      </c>
      <c r="Q46" s="50" t="str">
        <f t="shared" si="18"/>
        <v>"Звезда" продолжает атаковать</v>
      </c>
      <c r="R46" s="50" t="str">
        <f t="shared" si="18"/>
        <v>"Звезда" продолжает атаковать</v>
      </c>
      <c r="S46" s="5"/>
      <c r="T46" s="5"/>
      <c r="U46" s="5"/>
      <c r="V46" s="5"/>
      <c r="W46" s="5"/>
      <c r="X46" s="5"/>
      <c r="Y46" s="5"/>
      <c r="Z46" s="6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hidden="1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  <c r="V47" s="5"/>
      <c r="W47" s="5"/>
      <c r="X47" s="5"/>
      <c r="Y47" s="5"/>
      <c r="Z47" s="6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hidden="1">
      <c r="A48" s="5"/>
      <c r="B48" s="5"/>
      <c r="C48" s="50" t="str">
        <f>W36</f>
        <v>Свисток арбитра. Матч начался!</v>
      </c>
      <c r="D48" s="50" t="str">
        <f>C40</f>
        <v>Мяч остается в центре поля</v>
      </c>
      <c r="E48" s="50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никак не могут организовать атаку</v>
      </c>
      <c r="F48" s="50" t="str">
        <f aca="true" t="shared" si="19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Некоторые болельщики уже захрапели на своих местах</v>
      </c>
      <c r="G48" s="50" t="str">
        <f t="shared" si="19"/>
        <v>Такой футбол нам не нужен…</v>
      </c>
      <c r="H48" s="50" t="str">
        <f t="shared" si="19"/>
        <v>Такой футбол нам не нужен…</v>
      </c>
      <c r="I48" s="50" t="str">
        <f t="shared" si="19"/>
        <v>Такой футбол нам не нужен…</v>
      </c>
      <c r="J48" s="50" t="str">
        <f t="shared" si="19"/>
        <v>Такой футбол нам не нужен…</v>
      </c>
      <c r="K48" s="50" t="str">
        <f t="shared" si="19"/>
        <v>Такой футбол нам не нужен…</v>
      </c>
      <c r="L48" s="50" t="str">
        <f>K40</f>
        <v>Мяч остается в центре поля</v>
      </c>
      <c r="M48" s="50" t="str">
        <f t="shared" si="19"/>
        <v>Такой футбол нам не нужен…</v>
      </c>
      <c r="N48" s="50" t="str">
        <f t="shared" si="19"/>
        <v>Такой футбол нам не нужен…</v>
      </c>
      <c r="O48" s="50" t="str">
        <f t="shared" si="19"/>
        <v>Такой футбол нам не нужен…</v>
      </c>
      <c r="P48" s="50" t="str">
        <f t="shared" si="19"/>
        <v>Такой футбол нам не нужен…</v>
      </c>
      <c r="Q48" s="50" t="str">
        <f t="shared" si="19"/>
        <v>Такой футбол нам не нужен…</v>
      </c>
      <c r="R48" s="50" t="str">
        <f t="shared" si="19"/>
        <v>Такой футбол нам не нужен…</v>
      </c>
      <c r="S48" s="5" t="str">
        <f t="shared" si="19"/>
        <v>Такой футбол нам не нужен…</v>
      </c>
      <c r="T48" s="5"/>
      <c r="U48" s="5"/>
      <c r="V48" s="5"/>
      <c r="W48" s="5"/>
      <c r="X48" s="5"/>
      <c r="Y48" s="5"/>
      <c r="Z48" s="6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hidden="1">
      <c r="A49" s="5"/>
      <c r="B49" s="5"/>
      <c r="C49" s="50">
        <f>IF(C24=1,C37,0)</f>
        <v>0</v>
      </c>
      <c r="D49" s="50">
        <f aca="true" t="shared" si="20" ref="D49:R49">IF(D24=1,D37,0)</f>
        <v>0</v>
      </c>
      <c r="E49" s="50">
        <f t="shared" si="20"/>
        <v>0</v>
      </c>
      <c r="F49" s="50">
        <f t="shared" si="20"/>
        <v>0</v>
      </c>
      <c r="G49" s="50">
        <f t="shared" si="20"/>
        <v>0</v>
      </c>
      <c r="H49" s="50">
        <f t="shared" si="20"/>
        <v>0</v>
      </c>
      <c r="I49" s="50">
        <f t="shared" si="20"/>
        <v>0</v>
      </c>
      <c r="J49" s="50">
        <f t="shared" si="20"/>
        <v>0</v>
      </c>
      <c r="K49" s="50">
        <f t="shared" si="20"/>
        <v>0</v>
      </c>
      <c r="L49" s="50">
        <f t="shared" si="20"/>
        <v>0</v>
      </c>
      <c r="M49" s="50">
        <f t="shared" si="20"/>
        <v>0</v>
      </c>
      <c r="N49" s="50">
        <f t="shared" si="20"/>
        <v>0</v>
      </c>
      <c r="O49" s="50">
        <f t="shared" si="20"/>
        <v>0</v>
      </c>
      <c r="P49" s="50">
        <f t="shared" si="20"/>
        <v>0</v>
      </c>
      <c r="Q49" s="50">
        <f t="shared" si="20"/>
        <v>0</v>
      </c>
      <c r="R49" s="50">
        <f t="shared" si="20"/>
        <v>0</v>
      </c>
      <c r="S49" s="5"/>
      <c r="T49" s="5"/>
      <c r="U49" s="5"/>
      <c r="V49" s="5"/>
      <c r="W49" s="5"/>
      <c r="X49" s="5"/>
      <c r="Y49" s="5"/>
      <c r="Z49" s="6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hidden="1">
      <c r="A50" s="5"/>
      <c r="B50" s="5"/>
      <c r="C50" s="50">
        <f>IF(C36=1,C43,0)</f>
        <v>0</v>
      </c>
      <c r="D50" s="50">
        <f aca="true" t="shared" si="21" ref="D50:R50">IF(D36=1,D43,0)</f>
        <v>0</v>
      </c>
      <c r="E50" s="50">
        <f t="shared" si="21"/>
        <v>0</v>
      </c>
      <c r="F50" s="50">
        <f t="shared" si="21"/>
        <v>0</v>
      </c>
      <c r="G50" s="50">
        <f t="shared" si="21"/>
        <v>0</v>
      </c>
      <c r="H50" s="50">
        <f t="shared" si="21"/>
        <v>0</v>
      </c>
      <c r="I50" s="50">
        <f t="shared" si="21"/>
        <v>0</v>
      </c>
      <c r="J50" s="50">
        <f t="shared" si="21"/>
        <v>0</v>
      </c>
      <c r="K50" s="50">
        <f t="shared" si="21"/>
        <v>0</v>
      </c>
      <c r="L50" s="50">
        <f t="shared" si="21"/>
        <v>0</v>
      </c>
      <c r="M50" s="50">
        <f t="shared" si="21"/>
        <v>0</v>
      </c>
      <c r="N50" s="50">
        <f t="shared" si="21"/>
        <v>0</v>
      </c>
      <c r="O50" s="50">
        <f t="shared" si="21"/>
        <v>0</v>
      </c>
      <c r="P50" s="50">
        <f t="shared" si="21"/>
        <v>0</v>
      </c>
      <c r="Q50" s="50">
        <f t="shared" si="21"/>
        <v>0</v>
      </c>
      <c r="R50" s="50">
        <f t="shared" si="21"/>
        <v>0</v>
      </c>
      <c r="S50" s="5"/>
      <c r="T50" s="5"/>
      <c r="U50" s="5"/>
      <c r="V50" s="5"/>
      <c r="W50" s="5"/>
      <c r="X50" s="5"/>
      <c r="Y50" s="5"/>
      <c r="Z50" s="6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hidden="1">
      <c r="A51" s="5"/>
      <c r="B51" s="5"/>
      <c r="C51" s="50">
        <f>IF(C24=1,C38,0)</f>
        <v>0</v>
      </c>
      <c r="D51" s="50">
        <f aca="true" t="shared" si="22" ref="D51:R51">IF(D24=1,D38,0)</f>
        <v>0</v>
      </c>
      <c r="E51" s="50">
        <f t="shared" si="22"/>
        <v>0</v>
      </c>
      <c r="F51" s="50">
        <f t="shared" si="22"/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50">
        <f t="shared" si="22"/>
        <v>0</v>
      </c>
      <c r="K51" s="50">
        <f t="shared" si="22"/>
        <v>0</v>
      </c>
      <c r="L51" s="50">
        <f t="shared" si="22"/>
        <v>0</v>
      </c>
      <c r="M51" s="50">
        <f t="shared" si="22"/>
        <v>0</v>
      </c>
      <c r="N51" s="50">
        <f t="shared" si="22"/>
        <v>0</v>
      </c>
      <c r="O51" s="50">
        <f t="shared" si="22"/>
        <v>0</v>
      </c>
      <c r="P51" s="50">
        <f t="shared" si="22"/>
        <v>0</v>
      </c>
      <c r="Q51" s="50">
        <f t="shared" si="22"/>
        <v>0</v>
      </c>
      <c r="R51" s="50">
        <f t="shared" si="22"/>
        <v>0</v>
      </c>
      <c r="S51" s="5"/>
      <c r="T51" s="5"/>
      <c r="U51" s="5"/>
      <c r="V51" s="5"/>
      <c r="W51" s="5"/>
      <c r="X51" s="5"/>
      <c r="Y51" s="5"/>
      <c r="Z51" s="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hidden="1">
      <c r="A52" s="5"/>
      <c r="B52" s="5"/>
      <c r="C52" s="50">
        <f>IF(C36=1,C44,0)</f>
        <v>0</v>
      </c>
      <c r="D52" s="50">
        <f aca="true" t="shared" si="23" ref="D52:R52">IF(D36=1,D44,0)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0</v>
      </c>
      <c r="M52" s="50">
        <f t="shared" si="23"/>
        <v>0</v>
      </c>
      <c r="N52" s="50">
        <f t="shared" si="23"/>
        <v>0</v>
      </c>
      <c r="O52" s="50">
        <f t="shared" si="23"/>
        <v>0</v>
      </c>
      <c r="P52" s="50">
        <f t="shared" si="23"/>
        <v>0</v>
      </c>
      <c r="Q52" s="50">
        <f t="shared" si="23"/>
        <v>0</v>
      </c>
      <c r="R52" s="50">
        <f t="shared" si="23"/>
        <v>0</v>
      </c>
      <c r="S52" s="5"/>
      <c r="T52" s="5"/>
      <c r="U52" s="5"/>
      <c r="V52" s="5"/>
      <c r="W52" s="5"/>
      <c r="X52" s="5"/>
      <c r="Y52" s="5"/>
      <c r="Z52" s="6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hidden="1">
      <c r="A53" s="5"/>
      <c r="B53" s="5"/>
      <c r="C53" s="50">
        <f>IF(OR(C30="C1",C30="G1"),C37,IF(OR(C30="C2",C30="G2"),C43,0))</f>
        <v>0</v>
      </c>
      <c r="D53" s="50">
        <f aca="true" t="shared" si="24" ref="D53:R53">IF(OR(D30="C1",D30="G1"),D37,IF(OR(D30="C2",D30="G2"),D43,0))</f>
        <v>0</v>
      </c>
      <c r="E53" s="50">
        <f t="shared" si="24"/>
        <v>0</v>
      </c>
      <c r="F53" s="50">
        <f t="shared" si="24"/>
        <v>0</v>
      </c>
      <c r="G53" s="50">
        <f t="shared" si="24"/>
        <v>0</v>
      </c>
      <c r="H53" s="50">
        <f t="shared" si="24"/>
        <v>0</v>
      </c>
      <c r="I53" s="50">
        <f t="shared" si="24"/>
        <v>0</v>
      </c>
      <c r="J53" s="50">
        <f t="shared" si="24"/>
        <v>0</v>
      </c>
      <c r="K53" s="50">
        <f t="shared" si="24"/>
        <v>0</v>
      </c>
      <c r="L53" s="50">
        <f t="shared" si="24"/>
        <v>0</v>
      </c>
      <c r="M53" s="50">
        <f t="shared" si="24"/>
        <v>0</v>
      </c>
      <c r="N53" s="50">
        <f t="shared" si="24"/>
        <v>0</v>
      </c>
      <c r="O53" s="50">
        <f t="shared" si="24"/>
        <v>0</v>
      </c>
      <c r="P53" s="50">
        <f t="shared" si="24"/>
        <v>0</v>
      </c>
      <c r="Q53" s="50">
        <f t="shared" si="24"/>
        <v>0</v>
      </c>
      <c r="R53" s="50">
        <f t="shared" si="24"/>
        <v>0</v>
      </c>
      <c r="S53" s="5"/>
      <c r="T53" s="5"/>
      <c r="U53" s="5"/>
      <c r="V53" s="5"/>
      <c r="W53" s="5"/>
      <c r="X53" s="5"/>
      <c r="Y53" s="5"/>
      <c r="Z53" s="6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hidden="1">
      <c r="A54" s="5"/>
      <c r="B54" s="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"/>
      <c r="T54" s="5"/>
      <c r="U54" s="5"/>
      <c r="V54" s="5"/>
      <c r="W54" s="5"/>
      <c r="X54" s="5"/>
      <c r="Y54" s="5"/>
      <c r="Z54" s="6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hidden="1">
      <c r="A55" s="5"/>
      <c r="B55" s="5"/>
      <c r="C55" s="50">
        <f aca="true" t="shared" si="25" ref="C55:R55">IF(C24=1,CONCATENATE(C57,":",C58," (",C56,") - ",C37," (",C38,"), "),IF(C36=1,CONCATENATE(C57,":",C58," (",C56,") - ",C43," (",C44,"), "),""))</f>
      </c>
      <c r="D55" s="50">
        <f t="shared" si="25"/>
      </c>
      <c r="E55" s="50">
        <f t="shared" si="25"/>
      </c>
      <c r="F55" s="50">
        <f t="shared" si="25"/>
      </c>
      <c r="G55" s="50">
        <f t="shared" si="25"/>
      </c>
      <c r="H55" s="50">
        <f t="shared" si="25"/>
      </c>
      <c r="I55" s="50">
        <f t="shared" si="25"/>
      </c>
      <c r="J55" s="50">
        <f t="shared" si="25"/>
      </c>
      <c r="K55" s="50">
        <f t="shared" si="25"/>
      </c>
      <c r="L55" s="50">
        <f t="shared" si="25"/>
      </c>
      <c r="M55" s="50">
        <f t="shared" si="25"/>
      </c>
      <c r="N55" s="50">
        <f t="shared" si="25"/>
      </c>
      <c r="O55" s="50">
        <f t="shared" si="25"/>
      </c>
      <c r="P55" s="50">
        <f t="shared" si="25"/>
      </c>
      <c r="Q55" s="50">
        <f t="shared" si="25"/>
      </c>
      <c r="R55" s="50">
        <f t="shared" si="25"/>
      </c>
      <c r="S55" s="5"/>
      <c r="T55" s="5"/>
      <c r="U55" s="5"/>
      <c r="V55" s="5"/>
      <c r="W55" s="5"/>
      <c r="X55" s="5"/>
      <c r="Y55" s="5"/>
      <c r="Z55" s="6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hidden="1">
      <c r="A56" s="5"/>
      <c r="B56" s="5"/>
      <c r="C56" s="50">
        <v>1</v>
      </c>
      <c r="D56" s="50">
        <v>2</v>
      </c>
      <c r="E56" s="50">
        <v>3</v>
      </c>
      <c r="F56" s="50">
        <v>4</v>
      </c>
      <c r="G56" s="50">
        <v>5</v>
      </c>
      <c r="H56" s="50">
        <v>6</v>
      </c>
      <c r="I56" s="50">
        <v>7</v>
      </c>
      <c r="J56" s="50">
        <v>8</v>
      </c>
      <c r="K56" s="50">
        <v>9</v>
      </c>
      <c r="L56" s="50">
        <v>10</v>
      </c>
      <c r="M56" s="50">
        <v>11</v>
      </c>
      <c r="N56" s="50">
        <v>12</v>
      </c>
      <c r="O56" s="50">
        <v>13</v>
      </c>
      <c r="P56" s="50">
        <v>14</v>
      </c>
      <c r="Q56" s="50">
        <v>15</v>
      </c>
      <c r="R56" s="50">
        <v>16</v>
      </c>
      <c r="S56" s="5"/>
      <c r="T56" s="5"/>
      <c r="U56" s="5"/>
      <c r="V56" s="5"/>
      <c r="W56" s="5"/>
      <c r="X56" s="5"/>
      <c r="Y56" s="5"/>
      <c r="Z56" s="6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hidden="1">
      <c r="A57" s="5"/>
      <c r="B57" s="5" t="s">
        <v>49</v>
      </c>
      <c r="C57" s="50">
        <f>COUNTIF(C24,1)</f>
        <v>0</v>
      </c>
      <c r="D57" s="50">
        <f>C57+COUNTIF(D24,1)</f>
        <v>0</v>
      </c>
      <c r="E57" s="50">
        <f aca="true" t="shared" si="26" ref="E57:R57">D57+COUNTIF(E24,1)</f>
        <v>0</v>
      </c>
      <c r="F57" s="50">
        <f t="shared" si="26"/>
        <v>0</v>
      </c>
      <c r="G57" s="50">
        <f t="shared" si="26"/>
        <v>0</v>
      </c>
      <c r="H57" s="50">
        <f t="shared" si="26"/>
        <v>0</v>
      </c>
      <c r="I57" s="50">
        <f t="shared" si="26"/>
        <v>0</v>
      </c>
      <c r="J57" s="50">
        <f t="shared" si="26"/>
        <v>0</v>
      </c>
      <c r="K57" s="50">
        <f t="shared" si="26"/>
        <v>0</v>
      </c>
      <c r="L57" s="50">
        <f t="shared" si="26"/>
        <v>0</v>
      </c>
      <c r="M57" s="50">
        <f t="shared" si="26"/>
        <v>0</v>
      </c>
      <c r="N57" s="50">
        <f t="shared" si="26"/>
        <v>0</v>
      </c>
      <c r="O57" s="50">
        <f t="shared" si="26"/>
        <v>0</v>
      </c>
      <c r="P57" s="50">
        <f t="shared" si="26"/>
        <v>0</v>
      </c>
      <c r="Q57" s="50">
        <f t="shared" si="26"/>
        <v>0</v>
      </c>
      <c r="R57" s="50">
        <f t="shared" si="26"/>
        <v>0</v>
      </c>
      <c r="S57" s="5"/>
      <c r="T57" s="5"/>
      <c r="U57" s="5"/>
      <c r="V57" s="5"/>
      <c r="W57" s="5"/>
      <c r="X57" s="5"/>
      <c r="Y57" s="5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hidden="1">
      <c r="A58" s="5"/>
      <c r="B58" s="5"/>
      <c r="C58" s="50">
        <f>COUNTIF(C36,1)</f>
        <v>0</v>
      </c>
      <c r="D58" s="50">
        <f>C58+COUNTIF(D36,1)</f>
        <v>0</v>
      </c>
      <c r="E58" s="50">
        <f aca="true" t="shared" si="27" ref="E58:R58">D58+COUNTIF(E36,1)</f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  <c r="L58" s="50">
        <f t="shared" si="27"/>
        <v>0</v>
      </c>
      <c r="M58" s="50">
        <f t="shared" si="27"/>
        <v>0</v>
      </c>
      <c r="N58" s="50">
        <f t="shared" si="27"/>
        <v>0</v>
      </c>
      <c r="O58" s="50">
        <f t="shared" si="27"/>
        <v>0</v>
      </c>
      <c r="P58" s="50">
        <f t="shared" si="27"/>
        <v>0</v>
      </c>
      <c r="Q58" s="50">
        <f t="shared" si="27"/>
        <v>0</v>
      </c>
      <c r="R58" s="50">
        <f t="shared" si="27"/>
        <v>0</v>
      </c>
      <c r="S58" s="5"/>
      <c r="T58" s="5"/>
      <c r="U58" s="5"/>
      <c r="V58" s="5"/>
      <c r="W58" s="5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hidden="1">
      <c r="A59" s="5"/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"/>
      <c r="T59" s="5"/>
      <c r="U59" s="5"/>
      <c r="V59" s="5"/>
      <c r="W59" s="5"/>
      <c r="X59" s="5"/>
      <c r="Y59" s="5"/>
      <c r="Z59" s="6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hidden="1">
      <c r="A60" s="5"/>
      <c r="B60" s="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"/>
      <c r="T60" s="5"/>
      <c r="U60" s="5"/>
      <c r="V60" s="5"/>
      <c r="W60" s="5"/>
      <c r="X60" s="5"/>
      <c r="Y60" s="5"/>
      <c r="Z60" s="6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>
      <c r="A61" s="5"/>
      <c r="B61" s="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"/>
      <c r="T61" s="5"/>
      <c r="U61" s="5"/>
      <c r="V61" s="5"/>
      <c r="W61" s="5"/>
      <c r="X61" s="5"/>
      <c r="Y61" s="5"/>
      <c r="Z61" s="6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>
      <c r="A62" s="5"/>
      <c r="B62" s="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"/>
      <c r="T62" s="5"/>
      <c r="U62" s="5"/>
      <c r="V62" s="5"/>
      <c r="W62" s="5"/>
      <c r="X62" s="5"/>
      <c r="Y62" s="5"/>
      <c r="Z62" s="6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5">
      <c r="A63" s="5"/>
      <c r="B63" s="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"/>
      <c r="T63" s="5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>
      <c r="A64" s="5"/>
      <c r="B64" s="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"/>
      <c r="T64" s="5"/>
      <c r="U64" s="5"/>
      <c r="V64" s="5"/>
      <c r="W64" s="5"/>
      <c r="X64" s="5"/>
      <c r="Y64" s="5"/>
      <c r="Z64" s="6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sheetProtection password="C54F" sheet="1" objects="1" scenarios="1"/>
  <mergeCells count="23">
    <mergeCell ref="A1:B1"/>
    <mergeCell ref="C1:C2"/>
    <mergeCell ref="D1:D2"/>
    <mergeCell ref="E1:E2"/>
    <mergeCell ref="F1:F2"/>
    <mergeCell ref="G1:G2"/>
    <mergeCell ref="A2:B2"/>
    <mergeCell ref="H1:H2"/>
    <mergeCell ref="I1:I2"/>
    <mergeCell ref="J1:J2"/>
    <mergeCell ref="K1:K2"/>
    <mergeCell ref="L1:L2"/>
    <mergeCell ref="M1:M2"/>
    <mergeCell ref="B15:W16"/>
    <mergeCell ref="B17:W19"/>
    <mergeCell ref="B20:W20"/>
    <mergeCell ref="B21:W21"/>
    <mergeCell ref="N1:N2"/>
    <mergeCell ref="O1:O2"/>
    <mergeCell ref="P1:P2"/>
    <mergeCell ref="Q1:Q2"/>
    <mergeCell ref="R1:R2"/>
    <mergeCell ref="S1:S2"/>
  </mergeCells>
  <conditionalFormatting sqref="C4:R7 C10:R13">
    <cfRule type="cellIs" priority="2" dxfId="11" operator="equal">
      <formula>C$8</formula>
    </cfRule>
  </conditionalFormatting>
  <conditionalFormatting sqref="C4:R7">
    <cfRule type="cellIs" priority="1" dxfId="11" operator="equal">
      <formula>C$8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Q1" sqref="Q1:Q2"/>
    </sheetView>
  </sheetViews>
  <sheetFormatPr defaultColWidth="9.140625" defaultRowHeight="15"/>
  <cols>
    <col min="1" max="1" width="1.57421875" style="7" customWidth="1"/>
    <col min="2" max="2" width="17.421875" style="7" customWidth="1"/>
    <col min="3" max="5" width="2.8515625" style="52" customWidth="1"/>
    <col min="6" max="9" width="2.57421875" style="52" customWidth="1"/>
    <col min="10" max="10" width="2.7109375" style="52" customWidth="1"/>
    <col min="11" max="11" width="3.140625" style="52" customWidth="1"/>
    <col min="12" max="18" width="2.57421875" style="52" customWidth="1"/>
    <col min="19" max="19" width="4.7109375" style="7" customWidth="1"/>
    <col min="20" max="23" width="2.57421875" style="7" customWidth="1"/>
    <col min="24" max="24" width="0.71875" style="7" customWidth="1"/>
    <col min="25" max="25" width="2.57421875" style="7" customWidth="1"/>
    <col min="26" max="26" width="93.8515625" style="53" customWidth="1"/>
    <col min="27" max="27" width="3.8515625" style="7" customWidth="1"/>
    <col min="28" max="33" width="2.00390625" style="7" hidden="1" customWidth="1"/>
    <col min="34" max="16384" width="9.140625" style="7" customWidth="1"/>
  </cols>
  <sheetData>
    <row r="1" spans="1:36" ht="15" customHeight="1" thickBot="1" thickTop="1">
      <c r="A1" s="72" t="str">
        <f>Лист1!B1</f>
        <v>Тур №1</v>
      </c>
      <c r="B1" s="73"/>
      <c r="C1" s="76" t="str">
        <f>Лист1!$G2</f>
        <v>Челси - Фулхэм </v>
      </c>
      <c r="D1" s="76" t="str">
        <f>Лист1!$G3</f>
        <v>Ливерпуль - Блэкберн </v>
      </c>
      <c r="E1" s="76" t="str">
        <f>Лист1!$G4</f>
        <v>Болтон - Ньюкасл </v>
      </c>
      <c r="F1" s="76" t="str">
        <f>Лист1!$G5</f>
        <v>Сандерлэнд - Эвертон </v>
      </c>
      <c r="G1" s="76" t="str">
        <f>Лист1!$G6</f>
        <v>Вест Бромвич - Манчестер Сити </v>
      </c>
      <c r="H1" s="76" t="str">
        <f>Лист1!$G7</f>
        <v>Сток Сити - Астон Вилла </v>
      </c>
      <c r="I1" s="76" t="str">
        <f>Лист1!$G8</f>
        <v>Суонси - КПР </v>
      </c>
      <c r="J1" s="78" t="str">
        <f>Лист1!$G9</f>
        <v>Норвич - Тоттенхэм </v>
      </c>
      <c r="K1" s="80" t="str">
        <f>Лист1!$G10</f>
        <v>Ливерпуль - Ньюкасл </v>
      </c>
      <c r="L1" s="76" t="str">
        <f>Лист1!$G11</f>
        <v>Суонси - Тоттенхэм </v>
      </c>
      <c r="M1" s="76" t="str">
        <f>Лист1!$G12</f>
        <v>Норвич - Фулхэм </v>
      </c>
      <c r="N1" s="76" t="str">
        <f>Лист1!$G13</f>
        <v>Болтон - Вулверхэмптон </v>
      </c>
      <c r="O1" s="76" t="str">
        <f>Лист1!$G14</f>
        <v>Вест Бромвич - Эвертон </v>
      </c>
      <c r="P1" s="76" t="str">
        <f>Лист1!$G15</f>
        <v>Сандерлэнд - Манчестер Сити </v>
      </c>
      <c r="Q1" s="76" t="str">
        <f>Лист1!$G16</f>
        <v>Блэкберн - Сток Сити </v>
      </c>
      <c r="R1" s="78" t="str">
        <f>Лист1!$G17</f>
        <v>Фулхэм - Арсенал</v>
      </c>
      <c r="S1" s="88" t="s">
        <v>11</v>
      </c>
      <c r="T1" s="2"/>
      <c r="U1" s="3"/>
      <c r="V1" s="3"/>
      <c r="W1" s="4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14.75" customHeight="1" thickTop="1">
      <c r="A2" s="74" t="str">
        <f>Лист1!C1</f>
        <v>26.12.11 - 02.01.12</v>
      </c>
      <c r="B2" s="75"/>
      <c r="C2" s="77"/>
      <c r="D2" s="77"/>
      <c r="E2" s="77"/>
      <c r="F2" s="77"/>
      <c r="G2" s="77"/>
      <c r="H2" s="77"/>
      <c r="I2" s="77"/>
      <c r="J2" s="79"/>
      <c r="K2" s="81"/>
      <c r="L2" s="77"/>
      <c r="M2" s="77"/>
      <c r="N2" s="77"/>
      <c r="O2" s="77"/>
      <c r="P2" s="77"/>
      <c r="Q2" s="77"/>
      <c r="R2" s="79"/>
      <c r="S2" s="89"/>
      <c r="T2" s="8" t="s">
        <v>45</v>
      </c>
      <c r="U2" s="9" t="s">
        <v>46</v>
      </c>
      <c r="V2" s="9" t="s">
        <v>48</v>
      </c>
      <c r="W2" s="10" t="s">
        <v>47</v>
      </c>
      <c r="X2" s="11"/>
      <c r="Y2" s="12"/>
      <c r="Z2" s="13" t="str">
        <f>CONCATENATE("Ход матча ",B3," - ",B9)</f>
        <v>Ход матча "Родник" - "Ракета"</v>
      </c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14"/>
      <c r="B3" s="15" t="str">
        <f>Лист1!B14</f>
        <v>"Родник"</v>
      </c>
      <c r="C3" s="16">
        <f>C25</f>
        <v>0</v>
      </c>
      <c r="D3" s="16">
        <f aca="true" t="shared" si="0" ref="D3:R3">D25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8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9">
        <f>SUM(S4:S7)</f>
        <v>0</v>
      </c>
      <c r="T3" s="54">
        <f>SUM(T4:T7)</f>
        <v>0</v>
      </c>
      <c r="U3" s="20"/>
      <c r="V3" s="20"/>
      <c r="W3" s="21"/>
      <c r="X3" s="11"/>
      <c r="Y3" s="22"/>
      <c r="Z3" s="67" t="str">
        <f>W36</f>
        <v>Свисток арбитра. Матч начался!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23"/>
      <c r="B4" s="24" t="str">
        <f>Лист1!B15</f>
        <v>Шевцов Э.</v>
      </c>
      <c r="C4" s="25" t="str">
        <f>LEFT(Лист1!C15,1)</f>
        <v>1</v>
      </c>
      <c r="D4" s="25" t="str">
        <f>RIGHT(LEFT(Лист1!$C15,2),1)</f>
        <v>1</v>
      </c>
      <c r="E4" s="25" t="str">
        <f>RIGHT(LEFT(Лист1!$C15,3),1)</f>
        <v>2</v>
      </c>
      <c r="F4" s="25" t="str">
        <f>RIGHT(LEFT(Лист1!$C15,4),1)</f>
        <v>0</v>
      </c>
      <c r="G4" s="25" t="str">
        <f>RIGHT(LEFT(Лист1!$C15,5),1)</f>
        <v>2</v>
      </c>
      <c r="H4" s="25" t="str">
        <f>RIGHT(LEFT(Лист1!$C15,6),1)</f>
        <v>0</v>
      </c>
      <c r="I4" s="25" t="str">
        <f>RIGHT(LEFT(Лист1!$C15,7),1)</f>
        <v>1</v>
      </c>
      <c r="J4" s="26" t="str">
        <f>RIGHT(LEFT(Лист1!$C15,8),1)</f>
        <v>2</v>
      </c>
      <c r="K4" s="27" t="str">
        <f>RIGHT(LEFT(Лист1!$C15,9),1)</f>
        <v>1</v>
      </c>
      <c r="L4" s="25" t="str">
        <f>RIGHT(LEFT(Лист1!$C15,10),1)</f>
        <v>2</v>
      </c>
      <c r="M4" s="25" t="str">
        <f>RIGHT(LEFT(Лист1!$C15,11),1)</f>
        <v>0</v>
      </c>
      <c r="N4" s="25" t="str">
        <f>RIGHT(LEFT(Лист1!$C15,12),1)</f>
        <v>1</v>
      </c>
      <c r="O4" s="25" t="str">
        <f>RIGHT(LEFT(Лист1!$C15,13),1)</f>
        <v>0</v>
      </c>
      <c r="P4" s="25" t="str">
        <f>RIGHT(LEFT(Лист1!$C15,14),1)</f>
        <v>2</v>
      </c>
      <c r="Q4" s="25" t="str">
        <f>RIGHT(LEFT(Лист1!$C15,15),1)</f>
        <v>2</v>
      </c>
      <c r="R4" s="26" t="str">
        <f>RIGHT(LEFT(Лист1!$C15,16),1)</f>
        <v>2</v>
      </c>
      <c r="S4" s="28">
        <f>SUM(C26:R26)</f>
        <v>0</v>
      </c>
      <c r="T4" s="29">
        <f>COUNTIF($C$49:$R$50,B4)</f>
        <v>0</v>
      </c>
      <c r="U4" s="30">
        <f>COUNTIF($C$51:$R$52,B4)</f>
        <v>0</v>
      </c>
      <c r="V4" s="30">
        <f>COUNTIF($C$53:$R$53,B4)</f>
        <v>0</v>
      </c>
      <c r="W4" s="31">
        <f>COUNTIF(C36:R36,3)</f>
        <v>0</v>
      </c>
      <c r="X4" s="11"/>
      <c r="Y4" s="32">
        <v>1</v>
      </c>
      <c r="Z4" s="67" t="str">
        <f>IF(C$8="",CONCATENATE(C1," (",AB4,"-",AC4,"-",AD4,") - (",AE4,"-",AF4,"-",AG4,")"),D$48)</f>
        <v>Челси - Фулхэм  (4-0-0) - (4-0-0)</v>
      </c>
      <c r="AA4" s="5"/>
      <c r="AB4" s="5">
        <f>COUNTIF($C$4:$C$7,1)</f>
        <v>4</v>
      </c>
      <c r="AC4" s="5">
        <f>COUNTIF($C$4:$C$7,0)</f>
        <v>0</v>
      </c>
      <c r="AD4" s="5">
        <f>COUNTIF($C$4:$C$7,2)</f>
        <v>0</v>
      </c>
      <c r="AE4" s="5">
        <f>COUNTIF($C$10:$C$13,1)</f>
        <v>4</v>
      </c>
      <c r="AF4" s="5">
        <f>COUNTIF($C$10:$C$13,0)</f>
        <v>0</v>
      </c>
      <c r="AG4" s="5">
        <f>COUNTIF($C$10:$C$13,2)</f>
        <v>0</v>
      </c>
      <c r="AH4" s="5"/>
      <c r="AI4" s="5"/>
      <c r="AJ4" s="5"/>
    </row>
    <row r="5" spans="1:36" ht="15">
      <c r="A5" s="23"/>
      <c r="B5" s="24" t="str">
        <f>Лист1!B16</f>
        <v>Караванский П.</v>
      </c>
      <c r="C5" s="25" t="str">
        <f>LEFT(Лист1!C16,1)</f>
        <v>1</v>
      </c>
      <c r="D5" s="25" t="str">
        <f>RIGHT(LEFT(Лист1!$C16,2),1)</f>
        <v>1</v>
      </c>
      <c r="E5" s="25" t="str">
        <f>RIGHT(LEFT(Лист1!$C16,3),1)</f>
        <v>1</v>
      </c>
      <c r="F5" s="25" t="str">
        <f>RIGHT(LEFT(Лист1!$C16,4),1)</f>
        <v>0</v>
      </c>
      <c r="G5" s="25" t="str">
        <f>RIGHT(LEFT(Лист1!$C16,5),1)</f>
        <v>2</v>
      </c>
      <c r="H5" s="25" t="str">
        <f>RIGHT(LEFT(Лист1!$C16,6),1)</f>
        <v>1</v>
      </c>
      <c r="I5" s="25" t="str">
        <f>RIGHT(LEFT(Лист1!$C16,7),1)</f>
        <v>1</v>
      </c>
      <c r="J5" s="26" t="str">
        <f>RIGHT(LEFT(Лист1!$C16,8),1)</f>
        <v>2</v>
      </c>
      <c r="K5" s="27" t="str">
        <f>RIGHT(LEFT(Лист1!$C16,9),1)</f>
        <v>1</v>
      </c>
      <c r="L5" s="25" t="str">
        <f>RIGHT(LEFT(Лист1!$C16,10),1)</f>
        <v>0</v>
      </c>
      <c r="M5" s="25" t="str">
        <f>RIGHT(LEFT(Лист1!$C16,11),1)</f>
        <v>0</v>
      </c>
      <c r="N5" s="25" t="str">
        <f>RIGHT(LEFT(Лист1!$C16,12),1)</f>
        <v>1</v>
      </c>
      <c r="O5" s="25" t="str">
        <f>RIGHT(LEFT(Лист1!$C16,13),1)</f>
        <v>2</v>
      </c>
      <c r="P5" s="25" t="str">
        <f>RIGHT(LEFT(Лист1!$C16,14),1)</f>
        <v>2</v>
      </c>
      <c r="Q5" s="25" t="str">
        <f>RIGHT(LEFT(Лист1!$C16,15),1)</f>
        <v>2</v>
      </c>
      <c r="R5" s="26" t="str">
        <f>RIGHT(LEFT(Лист1!$C16,16),1)</f>
        <v>2</v>
      </c>
      <c r="S5" s="28">
        <f>SUM(C27:R27)</f>
        <v>0</v>
      </c>
      <c r="T5" s="29">
        <f>COUNTIF($C$49:$R$50,B5)</f>
        <v>0</v>
      </c>
      <c r="U5" s="30">
        <f>COUNTIF($C$51:$R$52,B5)</f>
        <v>0</v>
      </c>
      <c r="V5" s="30">
        <f>COUNTIF($C$53:$R$53,B5)</f>
        <v>0</v>
      </c>
      <c r="W5" s="31"/>
      <c r="X5" s="11"/>
      <c r="Y5" s="32">
        <v>2</v>
      </c>
      <c r="Z5" s="67" t="str">
        <f>IF(D$8="",CONCATENATE(D1," (",AB5,"-",AC5,"-",AD5,") - (",AE5,"-",AF5,"-",AG5,")"),E$48)</f>
        <v>Ливерпуль - Блэкберн  (4-0-0) - (4-0-0)</v>
      </c>
      <c r="AA5" s="5"/>
      <c r="AB5" s="5">
        <f>COUNTIF($D$4:$D$7,1)</f>
        <v>4</v>
      </c>
      <c r="AC5" s="5">
        <f>COUNTIF($D$4:$D$7,0)</f>
        <v>0</v>
      </c>
      <c r="AD5" s="5">
        <f>COUNTIF($D$4:$D$7,2)</f>
        <v>0</v>
      </c>
      <c r="AE5" s="5">
        <f>COUNTIF($D$10:$D$13,1)</f>
        <v>4</v>
      </c>
      <c r="AF5" s="5">
        <f>COUNTIF($D$10:$D$13,0)</f>
        <v>0</v>
      </c>
      <c r="AG5" s="5">
        <f>COUNTIF($D$10:$D$13,2)</f>
        <v>0</v>
      </c>
      <c r="AH5" s="5"/>
      <c r="AI5" s="5"/>
      <c r="AJ5" s="5"/>
    </row>
    <row r="6" spans="1:36" ht="15">
      <c r="A6" s="23"/>
      <c r="B6" s="24" t="str">
        <f>Лист1!B17</f>
        <v>Караванская М.</v>
      </c>
      <c r="C6" s="25" t="str">
        <f>LEFT(Лист1!C17,1)</f>
        <v>1</v>
      </c>
      <c r="D6" s="25" t="str">
        <f>RIGHT(LEFT(Лист1!$C17,2),1)</f>
        <v>1</v>
      </c>
      <c r="E6" s="25" t="str">
        <f>RIGHT(LEFT(Лист1!$C17,3),1)</f>
        <v>1</v>
      </c>
      <c r="F6" s="25" t="str">
        <f>RIGHT(LEFT(Лист1!$C17,4),1)</f>
        <v>1</v>
      </c>
      <c r="G6" s="25" t="str">
        <f>RIGHT(LEFT(Лист1!$C17,5),1)</f>
        <v>2</v>
      </c>
      <c r="H6" s="25" t="str">
        <f>RIGHT(LEFT(Лист1!$C17,6),1)</f>
        <v>1</v>
      </c>
      <c r="I6" s="25" t="str">
        <f>RIGHT(LEFT(Лист1!$C17,7),1)</f>
        <v>1</v>
      </c>
      <c r="J6" s="26" t="str">
        <f>RIGHT(LEFT(Лист1!$C17,8),1)</f>
        <v>2</v>
      </c>
      <c r="K6" s="27" t="str">
        <f>RIGHT(LEFT(Лист1!$C17,9),1)</f>
        <v>1</v>
      </c>
      <c r="L6" s="25" t="str">
        <f>RIGHT(LEFT(Лист1!$C17,10),1)</f>
        <v>0</v>
      </c>
      <c r="M6" s="25" t="str">
        <f>RIGHT(LEFT(Лист1!$C17,11),1)</f>
        <v>1</v>
      </c>
      <c r="N6" s="25" t="str">
        <f>RIGHT(LEFT(Лист1!$C17,12),1)</f>
        <v>1</v>
      </c>
      <c r="O6" s="25" t="str">
        <f>RIGHT(LEFT(Лист1!$C17,13),1)</f>
        <v>1</v>
      </c>
      <c r="P6" s="25" t="str">
        <f>RIGHT(LEFT(Лист1!$C17,14),1)</f>
        <v>2</v>
      </c>
      <c r="Q6" s="25" t="str">
        <f>RIGHT(LEFT(Лист1!$C17,15),1)</f>
        <v>2</v>
      </c>
      <c r="R6" s="26" t="str">
        <f>RIGHT(LEFT(Лист1!$C17,16),1)</f>
        <v>2</v>
      </c>
      <c r="S6" s="28">
        <f>SUM(C28:R28)</f>
        <v>0</v>
      </c>
      <c r="T6" s="29">
        <f>COUNTIF($C$49:$R$50,B6)</f>
        <v>0</v>
      </c>
      <c r="U6" s="30">
        <f>COUNTIF($C$51:$R$52,B6)</f>
        <v>0</v>
      </c>
      <c r="V6" s="30">
        <f>COUNTIF($C$53:$R$53,B6)</f>
        <v>0</v>
      </c>
      <c r="W6" s="31"/>
      <c r="X6" s="11"/>
      <c r="Y6" s="32">
        <v>3</v>
      </c>
      <c r="Z6" s="67" t="str">
        <f>IF(E$8="",CONCATENATE(E1," (",AB6,"-",AC6,"-",AD6,") - (",AE6,"-",AF6,"-",AG6,")"),F$48)</f>
        <v>Болтон - Ньюкасл  (2-0-2) - (2-0-2)</v>
      </c>
      <c r="AA6" s="5"/>
      <c r="AB6" s="5">
        <f>COUNTIF($E$4:$E$7,1)</f>
        <v>2</v>
      </c>
      <c r="AC6" s="5">
        <f>COUNTIF($E$4:$E$7,0)</f>
        <v>0</v>
      </c>
      <c r="AD6" s="5">
        <f>COUNTIF($E$4:$E$7,2)</f>
        <v>2</v>
      </c>
      <c r="AE6" s="5">
        <f>COUNTIF($E$10:$E$13,1)</f>
        <v>2</v>
      </c>
      <c r="AF6" s="5">
        <f>COUNTIF($E$10:$E$13,0)</f>
        <v>0</v>
      </c>
      <c r="AG6" s="5">
        <f>COUNTIF($E$10:$E$13,2)</f>
        <v>2</v>
      </c>
      <c r="AH6" s="5"/>
      <c r="AI6" s="5"/>
      <c r="AJ6" s="5"/>
    </row>
    <row r="7" spans="1:36" ht="15">
      <c r="A7" s="23"/>
      <c r="B7" s="24" t="str">
        <f>Лист1!B18</f>
        <v>Косарев Е.</v>
      </c>
      <c r="C7" s="25" t="str">
        <f>LEFT(Лист1!C18,1)</f>
        <v>1</v>
      </c>
      <c r="D7" s="25" t="str">
        <f>RIGHT(LEFT(Лист1!$C18,2),1)</f>
        <v>1</v>
      </c>
      <c r="E7" s="25" t="str">
        <f>RIGHT(LEFT(Лист1!$C18,3),1)</f>
        <v>2</v>
      </c>
      <c r="F7" s="25" t="str">
        <f>RIGHT(LEFT(Лист1!$C18,4),1)</f>
        <v>0</v>
      </c>
      <c r="G7" s="25" t="str">
        <f>RIGHT(LEFT(Лист1!$C18,5),1)</f>
        <v>2</v>
      </c>
      <c r="H7" s="25" t="str">
        <f>RIGHT(LEFT(Лист1!$C18,6),1)</f>
        <v>1</v>
      </c>
      <c r="I7" s="25" t="str">
        <f>RIGHT(LEFT(Лист1!$C18,7),1)</f>
        <v>1</v>
      </c>
      <c r="J7" s="26" t="str">
        <f>RIGHT(LEFT(Лист1!$C18,8),1)</f>
        <v>2</v>
      </c>
      <c r="K7" s="27" t="str">
        <f>RIGHT(LEFT(Лист1!$C18,9),1)</f>
        <v>1</v>
      </c>
      <c r="L7" s="25" t="str">
        <f>RIGHT(LEFT(Лист1!$C18,10),1)</f>
        <v>0</v>
      </c>
      <c r="M7" s="25" t="str">
        <f>RIGHT(LEFT(Лист1!$C18,11),1)</f>
        <v>1</v>
      </c>
      <c r="N7" s="25" t="str">
        <f>RIGHT(LEFT(Лист1!$C18,12),1)</f>
        <v>1</v>
      </c>
      <c r="O7" s="25" t="str">
        <f>RIGHT(LEFT(Лист1!$C18,13),1)</f>
        <v>2</v>
      </c>
      <c r="P7" s="25" t="str">
        <f>RIGHT(LEFT(Лист1!$C18,14),1)</f>
        <v>2</v>
      </c>
      <c r="Q7" s="25" t="str">
        <f>RIGHT(LEFT(Лист1!$C18,15),1)</f>
        <v>0</v>
      </c>
      <c r="R7" s="26" t="str">
        <f>RIGHT(LEFT(Лист1!$C18,16),1)</f>
        <v>2</v>
      </c>
      <c r="S7" s="28">
        <f>SUM(C29:R29)</f>
        <v>0</v>
      </c>
      <c r="T7" s="29">
        <f>COUNTIF($C$49:$R$50,B7)</f>
        <v>0</v>
      </c>
      <c r="U7" s="30">
        <f>COUNTIF($C$51:$R$52,B7)</f>
        <v>0</v>
      </c>
      <c r="V7" s="30">
        <f>COUNTIF($C$53:$R$53,B7)</f>
        <v>0</v>
      </c>
      <c r="W7" s="31"/>
      <c r="X7" s="11"/>
      <c r="Y7" s="32">
        <v>4</v>
      </c>
      <c r="Z7" s="67" t="str">
        <f>IF(F$8="",CONCATENATE(F1," (",AB7,"-",AC7,"-",AD7,") - (",AE7,"-",AF7,"-",AG7,")"),G$48)</f>
        <v>Сандерлэнд - Эвертон  (1-3-0) - (1-0-3)</v>
      </c>
      <c r="AA7" s="5"/>
      <c r="AB7" s="5">
        <f>COUNTIF($F$4:$F$7,1)</f>
        <v>1</v>
      </c>
      <c r="AC7" s="5">
        <f>COUNTIF($F$4:$F$7,0)</f>
        <v>3</v>
      </c>
      <c r="AD7" s="5">
        <f>COUNTIF($F$4:$F$7,2)</f>
        <v>0</v>
      </c>
      <c r="AE7" s="5">
        <f>COUNTIF($F$10:$F$13,1)</f>
        <v>1</v>
      </c>
      <c r="AF7" s="5">
        <f>COUNTIF($F$10:$F$13,0)</f>
        <v>0</v>
      </c>
      <c r="AG7" s="5">
        <f>COUNTIF($F$10:$F$13,2)</f>
        <v>3</v>
      </c>
      <c r="AH7" s="5"/>
      <c r="AI7" s="5"/>
      <c r="AJ7" s="5"/>
    </row>
    <row r="8" spans="1:36" ht="15">
      <c r="A8" s="33"/>
      <c r="B8" s="34" t="s">
        <v>10</v>
      </c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5"/>
      <c r="O8" s="35"/>
      <c r="P8" s="35"/>
      <c r="Q8" s="35"/>
      <c r="R8" s="36"/>
      <c r="S8" s="38"/>
      <c r="T8" s="39"/>
      <c r="U8" s="39"/>
      <c r="V8" s="39"/>
      <c r="W8" s="40"/>
      <c r="X8" s="11"/>
      <c r="Y8" s="32">
        <v>5</v>
      </c>
      <c r="Z8" s="67" t="str">
        <f>IF(G$8="",CONCATENATE(G1," (",AB8,"-",AC8,"-",AD8,") - (",AE8,"-",AF8,"-",AG8,")"),H$48)</f>
        <v>Вест Бромвич - Манчестер Сити  (0-0-4) - (0-0-4)</v>
      </c>
      <c r="AA8" s="5"/>
      <c r="AB8" s="5">
        <f>COUNTIF($G$4:$G$7,1)</f>
        <v>0</v>
      </c>
      <c r="AC8" s="5">
        <f>COUNTIF($G$4:$G$7,0)</f>
        <v>0</v>
      </c>
      <c r="AD8" s="5">
        <f>COUNTIF($G$4:$G$7,2)</f>
        <v>4</v>
      </c>
      <c r="AE8" s="5">
        <f>COUNTIF($G$10:$G$13,1)</f>
        <v>0</v>
      </c>
      <c r="AF8" s="5">
        <f>COUNTIF($G$10:$G$13,0)</f>
        <v>0</v>
      </c>
      <c r="AG8" s="5">
        <f>COUNTIF($G$10:$G$13,2)</f>
        <v>4</v>
      </c>
      <c r="AH8" s="5"/>
      <c r="AI8" s="5"/>
      <c r="AJ8" s="5"/>
    </row>
    <row r="9" spans="1:36" ht="15">
      <c r="A9" s="14"/>
      <c r="B9" s="15" t="str">
        <f>Лист1!B8</f>
        <v>"Ракета"</v>
      </c>
      <c r="C9" s="16">
        <f>C31</f>
        <v>0</v>
      </c>
      <c r="D9" s="16">
        <f aca="true" t="shared" si="1" ref="D9:R9">D31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7">
        <f t="shared" si="1"/>
        <v>0</v>
      </c>
      <c r="K9" s="18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7">
        <f t="shared" si="1"/>
        <v>0</v>
      </c>
      <c r="S9" s="19">
        <f>SUM(S10:S13)</f>
        <v>0</v>
      </c>
      <c r="T9" s="54">
        <f>SUM(T10:T13)</f>
        <v>0</v>
      </c>
      <c r="U9" s="20"/>
      <c r="V9" s="20"/>
      <c r="W9" s="21"/>
      <c r="X9" s="11"/>
      <c r="Y9" s="32">
        <v>6</v>
      </c>
      <c r="Z9" s="67" t="str">
        <f>IF(H$8="",CONCATENATE(H1," (",AB9,"-",AC9,"-",AD9,") - (",AE9,"-",AF9,"-",AG9,")"),I$48)</f>
        <v>Сток Сити - Астон Вилла  (3-1-0) - (3-1-0)</v>
      </c>
      <c r="AA9" s="5"/>
      <c r="AB9" s="5">
        <f>COUNTIF($H$4:$H$7,1)</f>
        <v>3</v>
      </c>
      <c r="AC9" s="5">
        <f>COUNTIF($H$4:$H$7,0)</f>
        <v>1</v>
      </c>
      <c r="AD9" s="5">
        <f>COUNTIF($H$4:$H$7,2)</f>
        <v>0</v>
      </c>
      <c r="AE9" s="5">
        <f>COUNTIF($H$10:$H$13,1)</f>
        <v>3</v>
      </c>
      <c r="AF9" s="5">
        <f>COUNTIF($H$10:$H$13,0)</f>
        <v>1</v>
      </c>
      <c r="AG9" s="5">
        <f>COUNTIF($H$10:$H$13,2)</f>
        <v>0</v>
      </c>
      <c r="AH9" s="5"/>
      <c r="AI9" s="5"/>
      <c r="AJ9" s="5"/>
    </row>
    <row r="10" spans="1:36" ht="15">
      <c r="A10" s="23"/>
      <c r="B10" s="24" t="str">
        <f>Лист1!B9</f>
        <v>Федичкин А.</v>
      </c>
      <c r="C10" s="25" t="str">
        <f>LEFT(Лист1!C9,1)</f>
        <v>1</v>
      </c>
      <c r="D10" s="25" t="str">
        <f>RIGHT(LEFT(Лист1!$C9,2),1)</f>
        <v>1</v>
      </c>
      <c r="E10" s="25" t="str">
        <f>RIGHT(LEFT(Лист1!$C9,3),1)</f>
        <v>1</v>
      </c>
      <c r="F10" s="25" t="str">
        <f>RIGHT(LEFT(Лист1!$C9,4),1)</f>
        <v>2</v>
      </c>
      <c r="G10" s="25" t="str">
        <f>RIGHT(LEFT(Лист1!$C9,5),1)</f>
        <v>2</v>
      </c>
      <c r="H10" s="25" t="str">
        <f>RIGHT(LEFT(Лист1!$C9,6),1)</f>
        <v>1</v>
      </c>
      <c r="I10" s="25" t="str">
        <f>RIGHT(LEFT(Лист1!$C9,7),1)</f>
        <v>1</v>
      </c>
      <c r="J10" s="26" t="str">
        <f>RIGHT(LEFT(Лист1!$C9,8),1)</f>
        <v>2</v>
      </c>
      <c r="K10" s="27" t="str">
        <f>RIGHT(LEFT(Лист1!$C9,9),1)</f>
        <v>1</v>
      </c>
      <c r="L10" s="25" t="str">
        <f>RIGHT(LEFT(Лист1!$C9,10),1)</f>
        <v>2</v>
      </c>
      <c r="M10" s="25" t="str">
        <f>RIGHT(LEFT(Лист1!$C9,11),1)</f>
        <v>0</v>
      </c>
      <c r="N10" s="25" t="str">
        <f>RIGHT(LEFT(Лист1!$C9,12),1)</f>
        <v>1</v>
      </c>
      <c r="O10" s="25" t="str">
        <f>RIGHT(LEFT(Лист1!$C9,13),1)</f>
        <v>2</v>
      </c>
      <c r="P10" s="25" t="str">
        <f>RIGHT(LEFT(Лист1!$C9,14),1)</f>
        <v>2</v>
      </c>
      <c r="Q10" s="25" t="str">
        <f>RIGHT(LEFT(Лист1!$C9,15),1)</f>
        <v>1</v>
      </c>
      <c r="R10" s="26" t="str">
        <f>RIGHT(LEFT(Лист1!$C9,16),1)</f>
        <v>1</v>
      </c>
      <c r="S10" s="28">
        <f>SUM(C32:R32)</f>
        <v>0</v>
      </c>
      <c r="T10" s="29">
        <f>COUNTIF($C$49:$R$50,B10)</f>
        <v>0</v>
      </c>
      <c r="U10" s="30">
        <f>COUNTIF($C$51:$R$52,B10)</f>
        <v>0</v>
      </c>
      <c r="V10" s="30">
        <f>COUNTIF($C$53:$R$53,B10)</f>
        <v>0</v>
      </c>
      <c r="W10" s="31">
        <f>COUNTIF(C24:R24,3)</f>
        <v>0</v>
      </c>
      <c r="X10" s="11"/>
      <c r="Y10" s="32">
        <v>7</v>
      </c>
      <c r="Z10" s="67" t="str">
        <f>IF(I$8="",CONCATENATE(I1," (",AB10,"-",AC10,"-",AD10,") - (",AE10,"-",AF10,"-",AG10,")"),J$48)</f>
        <v>Суонси - КПР  (4-0-0) - (3-1-0)</v>
      </c>
      <c r="AA10" s="5"/>
      <c r="AB10" s="5">
        <f>COUNTIF($I$4:$I$7,1)</f>
        <v>4</v>
      </c>
      <c r="AC10" s="5">
        <f>COUNTIF($I$4:$I$7,0)</f>
        <v>0</v>
      </c>
      <c r="AD10" s="5">
        <f>COUNTIF($I$4:$I$7,2)</f>
        <v>0</v>
      </c>
      <c r="AE10" s="5">
        <f>COUNTIF($I$10:$I$13,1)</f>
        <v>3</v>
      </c>
      <c r="AF10" s="5">
        <f>COUNTIF($I$10:$I$13,0)</f>
        <v>1</v>
      </c>
      <c r="AG10" s="5">
        <f>COUNTIF($I$10:$I$13,2)</f>
        <v>0</v>
      </c>
      <c r="AH10" s="5"/>
      <c r="AI10" s="5"/>
      <c r="AJ10" s="5"/>
    </row>
    <row r="11" spans="1:36" ht="15">
      <c r="A11" s="23"/>
      <c r="B11" s="24" t="str">
        <f>Лист1!B10</f>
        <v>Машаков С.</v>
      </c>
      <c r="C11" s="25" t="str">
        <f>LEFT(Лист1!C10,1)</f>
        <v>1</v>
      </c>
      <c r="D11" s="25" t="str">
        <f>RIGHT(LEFT(Лист1!$C10,2),1)</f>
        <v>1</v>
      </c>
      <c r="E11" s="25" t="str">
        <f>RIGHT(LEFT(Лист1!$C10,3),1)</f>
        <v>2</v>
      </c>
      <c r="F11" s="25" t="str">
        <f>RIGHT(LEFT(Лист1!$C10,4),1)</f>
        <v>2</v>
      </c>
      <c r="G11" s="25" t="str">
        <f>RIGHT(LEFT(Лист1!$C10,5),1)</f>
        <v>2</v>
      </c>
      <c r="H11" s="25" t="str">
        <f>RIGHT(LEFT(Лист1!$C10,6),1)</f>
        <v>0</v>
      </c>
      <c r="I11" s="25" t="str">
        <f>RIGHT(LEFT(Лист1!$C10,7),1)</f>
        <v>1</v>
      </c>
      <c r="J11" s="26" t="str">
        <f>RIGHT(LEFT(Лист1!$C10,8),1)</f>
        <v>2</v>
      </c>
      <c r="K11" s="27" t="str">
        <f>RIGHT(LEFT(Лист1!$C10,9),1)</f>
        <v>1</v>
      </c>
      <c r="L11" s="25" t="str">
        <f>RIGHT(LEFT(Лист1!$C10,10),1)</f>
        <v>2</v>
      </c>
      <c r="M11" s="25" t="str">
        <f>RIGHT(LEFT(Лист1!$C10,11),1)</f>
        <v>1</v>
      </c>
      <c r="N11" s="25" t="str">
        <f>RIGHT(LEFT(Лист1!$C10,12),1)</f>
        <v>1</v>
      </c>
      <c r="O11" s="25" t="str">
        <f>RIGHT(LEFT(Лист1!$C10,13),1)</f>
        <v>2</v>
      </c>
      <c r="P11" s="25" t="str">
        <f>RIGHT(LEFT(Лист1!$C10,14),1)</f>
        <v>2</v>
      </c>
      <c r="Q11" s="25" t="str">
        <f>RIGHT(LEFT(Лист1!$C10,15),1)</f>
        <v>1</v>
      </c>
      <c r="R11" s="26" t="str">
        <f>RIGHT(LEFT(Лист1!$C10,16),1)</f>
        <v>2</v>
      </c>
      <c r="S11" s="28">
        <f>SUM(C33:R33)</f>
        <v>0</v>
      </c>
      <c r="T11" s="29">
        <f>COUNTIF($C$49:$R$50,B11)</f>
        <v>0</v>
      </c>
      <c r="U11" s="30">
        <f>COUNTIF($C$51:$R$52,B11)</f>
        <v>0</v>
      </c>
      <c r="V11" s="30">
        <f>COUNTIF($C$53:$R$53,B11)</f>
        <v>0</v>
      </c>
      <c r="W11" s="31"/>
      <c r="X11" s="11"/>
      <c r="Y11" s="32">
        <v>8</v>
      </c>
      <c r="Z11" s="67" t="str">
        <f>IF(J$8="",CONCATENATE(J1," (",AB11,"-",AC11,"-",AD11,") - (",AE11,"-",AF11,"-",AG11,")"),K$48)</f>
        <v>Норвич - Тоттенхэм  (0-0-4) - (0-1-3)</v>
      </c>
      <c r="AA11" s="5"/>
      <c r="AB11" s="5">
        <f>COUNTIF($J$4:$J$7,1)</f>
        <v>0</v>
      </c>
      <c r="AC11" s="5">
        <f>COUNTIF($J$4:$J$7,0)</f>
        <v>0</v>
      </c>
      <c r="AD11" s="5">
        <f>COUNTIF($J$4:$J$7,2)</f>
        <v>4</v>
      </c>
      <c r="AE11" s="5">
        <f>COUNTIF($J$10:$J$13,1)</f>
        <v>0</v>
      </c>
      <c r="AF11" s="5">
        <f>COUNTIF($J$10:$J$13,0)</f>
        <v>1</v>
      </c>
      <c r="AG11" s="5">
        <f>COUNTIF($J$10:$J$13,2)</f>
        <v>3</v>
      </c>
      <c r="AH11" s="5"/>
      <c r="AI11" s="5"/>
      <c r="AJ11" s="5"/>
    </row>
    <row r="12" spans="1:36" ht="15">
      <c r="A12" s="23"/>
      <c r="B12" s="24" t="str">
        <f>Лист1!B11</f>
        <v>Аксенов О.</v>
      </c>
      <c r="C12" s="25" t="str">
        <f>LEFT(Лист1!C11,1)</f>
        <v>1</v>
      </c>
      <c r="D12" s="25" t="str">
        <f>RIGHT(LEFT(Лист1!$C11,2),1)</f>
        <v>1</v>
      </c>
      <c r="E12" s="25" t="str">
        <f>RIGHT(LEFT(Лист1!$C11,3),1)</f>
        <v>2</v>
      </c>
      <c r="F12" s="25" t="str">
        <f>RIGHT(LEFT(Лист1!$C11,4),1)</f>
        <v>2</v>
      </c>
      <c r="G12" s="25" t="str">
        <f>RIGHT(LEFT(Лист1!$C11,5),1)</f>
        <v>2</v>
      </c>
      <c r="H12" s="25" t="str">
        <f>RIGHT(LEFT(Лист1!$C11,6),1)</f>
        <v>1</v>
      </c>
      <c r="I12" s="25" t="str">
        <f>RIGHT(LEFT(Лист1!$C11,7),1)</f>
        <v>0</v>
      </c>
      <c r="J12" s="26" t="str">
        <f>RIGHT(LEFT(Лист1!$C11,8),1)</f>
        <v>2</v>
      </c>
      <c r="K12" s="27" t="str">
        <f>RIGHT(LEFT(Лист1!$C11,9),1)</f>
        <v>1</v>
      </c>
      <c r="L12" s="25" t="str">
        <f>RIGHT(LEFT(Лист1!$C11,10),1)</f>
        <v>2</v>
      </c>
      <c r="M12" s="25" t="str">
        <f>RIGHT(LEFT(Лист1!$C11,11),1)</f>
        <v>1</v>
      </c>
      <c r="N12" s="25" t="str">
        <f>RIGHT(LEFT(Лист1!$C11,12),1)</f>
        <v>1</v>
      </c>
      <c r="O12" s="25" t="str">
        <f>RIGHT(LEFT(Лист1!$C11,13),1)</f>
        <v>0</v>
      </c>
      <c r="P12" s="25" t="str">
        <f>RIGHT(LEFT(Лист1!$C11,14),1)</f>
        <v>2</v>
      </c>
      <c r="Q12" s="25" t="str">
        <f>RIGHT(LEFT(Лист1!$C11,15),1)</f>
        <v>0</v>
      </c>
      <c r="R12" s="26" t="str">
        <f>RIGHT(LEFT(Лист1!$C11,16),1)</f>
        <v>2</v>
      </c>
      <c r="S12" s="28">
        <f>SUM(C34:R34)</f>
        <v>0</v>
      </c>
      <c r="T12" s="29">
        <f>COUNTIF($C$49:$R$50,B12)</f>
        <v>0</v>
      </c>
      <c r="U12" s="30">
        <f>COUNTIF($C$51:$R$52,B12)</f>
        <v>0</v>
      </c>
      <c r="V12" s="30">
        <f>COUNTIF($C$53:$R$53,B12)</f>
        <v>0</v>
      </c>
      <c r="W12" s="31"/>
      <c r="X12" s="11"/>
      <c r="Y12" s="32"/>
      <c r="Z12" s="67" t="str">
        <f>W37</f>
        <v> Перерыв.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 thickBot="1">
      <c r="A13" s="41"/>
      <c r="B13" s="42" t="str">
        <f>Лист1!B12</f>
        <v>Куколь Р.</v>
      </c>
      <c r="C13" s="43" t="str">
        <f>LEFT(Лист1!C12,1)</f>
        <v>1</v>
      </c>
      <c r="D13" s="43" t="str">
        <f>RIGHT(LEFT(Лист1!$C12,2),1)</f>
        <v>1</v>
      </c>
      <c r="E13" s="43" t="str">
        <f>RIGHT(LEFT(Лист1!$C12,3),1)</f>
        <v>1</v>
      </c>
      <c r="F13" s="43" t="str">
        <f>RIGHT(LEFT(Лист1!$C12,4),1)</f>
        <v>1</v>
      </c>
      <c r="G13" s="43" t="str">
        <f>RIGHT(LEFT(Лист1!$C12,5),1)</f>
        <v>2</v>
      </c>
      <c r="H13" s="43" t="str">
        <f>RIGHT(LEFT(Лист1!$C12,6),1)</f>
        <v>1</v>
      </c>
      <c r="I13" s="43" t="str">
        <f>RIGHT(LEFT(Лист1!$C12,7),1)</f>
        <v>1</v>
      </c>
      <c r="J13" s="44" t="str">
        <f>RIGHT(LEFT(Лист1!$C12,8),1)</f>
        <v>0</v>
      </c>
      <c r="K13" s="45" t="str">
        <f>RIGHT(LEFT(Лист1!$C12,9),1)</f>
        <v>2</v>
      </c>
      <c r="L13" s="43" t="str">
        <f>RIGHT(LEFT(Лист1!$C12,10),1)</f>
        <v>0</v>
      </c>
      <c r="M13" s="43" t="str">
        <f>RIGHT(LEFT(Лист1!$C12,11),1)</f>
        <v>1</v>
      </c>
      <c r="N13" s="43" t="str">
        <f>RIGHT(LEFT(Лист1!$C12,12),1)</f>
        <v>1</v>
      </c>
      <c r="O13" s="43" t="str">
        <f>RIGHT(LEFT(Лист1!$C12,13),1)</f>
        <v>1</v>
      </c>
      <c r="P13" s="43" t="str">
        <f>RIGHT(LEFT(Лист1!$C12,14),1)</f>
        <v>0</v>
      </c>
      <c r="Q13" s="43" t="str">
        <f>RIGHT(LEFT(Лист1!$C12,15),1)</f>
        <v>1</v>
      </c>
      <c r="R13" s="44" t="str">
        <f>RIGHT(LEFT(Лист1!$C12,16),1)</f>
        <v>2</v>
      </c>
      <c r="S13" s="46">
        <f>SUM(C35:R35)</f>
        <v>0</v>
      </c>
      <c r="T13" s="47">
        <f>COUNTIF($C$49:$R$50,B13)</f>
        <v>0</v>
      </c>
      <c r="U13" s="48">
        <f>COUNTIF($C$51:$R$52,B13)</f>
        <v>0</v>
      </c>
      <c r="V13" s="48">
        <f>COUNTIF($C$53:$R$53,B13)</f>
        <v>0</v>
      </c>
      <c r="W13" s="49"/>
      <c r="X13" s="11"/>
      <c r="Y13" s="32">
        <v>9</v>
      </c>
      <c r="Z13" s="67" t="str">
        <f>IF(K$8="",CONCATENATE(K1," (",AB13,"-",AC13,"-",AD13,") - (",AE13,"-",AF13,"-",AG13,")"),CONCATENATE(W38,L$48))</f>
        <v>Ливерпуль - Ньюкасл  (4-0-0) - (3-0-1)</v>
      </c>
      <c r="AA13" s="5"/>
      <c r="AB13" s="5">
        <f>COUNTIF($K$4:$K$7,1)</f>
        <v>4</v>
      </c>
      <c r="AC13" s="5">
        <f>COUNTIF($K$4:$K$7,0)</f>
        <v>0</v>
      </c>
      <c r="AD13" s="5">
        <f>COUNTIF($K$4:$K$7,2)</f>
        <v>0</v>
      </c>
      <c r="AE13" s="5">
        <f>COUNTIF($K$10:$K$13,1)</f>
        <v>3</v>
      </c>
      <c r="AF13" s="5">
        <f>COUNTIF($K$10:$K$13,0)</f>
        <v>0</v>
      </c>
      <c r="AG13" s="5">
        <f>COUNTIF($K$10:$K$13,2)</f>
        <v>1</v>
      </c>
      <c r="AH13" s="5"/>
      <c r="AI13" s="5"/>
      <c r="AJ13" s="5"/>
    </row>
    <row r="14" spans="1:36" ht="16.5" thickBot="1" thickTop="1">
      <c r="A14" s="5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"/>
      <c r="T14" s="5"/>
      <c r="U14" s="5"/>
      <c r="V14" s="5"/>
      <c r="W14" s="5"/>
      <c r="X14" s="11"/>
      <c r="Y14" s="32">
        <v>10</v>
      </c>
      <c r="Z14" s="67" t="str">
        <f>IF(L$8="",CONCATENATE(L1," (",AB14,"-",AC14,"-",AD14,") - (",AE14,"-",AF14,"-",AG14,")"),M$48)</f>
        <v>Суонси - Тоттенхэм  (0-3-1) - (0-1-3)</v>
      </c>
      <c r="AA14" s="5"/>
      <c r="AB14" s="5">
        <f>COUNTIF($L$4:$L$7,1)</f>
        <v>0</v>
      </c>
      <c r="AC14" s="5">
        <f>COUNTIF($L$4:$L$7,0)</f>
        <v>3</v>
      </c>
      <c r="AD14" s="5">
        <f>COUNTIF($L$4:$L$7,2)</f>
        <v>1</v>
      </c>
      <c r="AE14" s="5">
        <f>COUNTIF($L$10:$L$13,1)</f>
        <v>0</v>
      </c>
      <c r="AF14" s="5">
        <f>COUNTIF($L$10:$L$13,0)</f>
        <v>1</v>
      </c>
      <c r="AG14" s="5">
        <f>COUNTIF($L$10:$L$13,2)</f>
        <v>3</v>
      </c>
      <c r="AH14" s="5"/>
      <c r="AI14" s="5"/>
      <c r="AJ14" s="5"/>
    </row>
    <row r="15" spans="1:36" ht="15.75" thickTop="1">
      <c r="A15" s="5"/>
      <c r="B15" s="90" t="str">
        <f>CONCATENATE(B3," - ",B9," - ",T3,":",T9," (",S24,":",S36,")")</f>
        <v>"Родник" - "Ракета" - 0:0 (0:0)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1"/>
      <c r="Y15" s="32">
        <v>11</v>
      </c>
      <c r="Z15" s="67" t="str">
        <f>IF(M$8="",CONCATENATE(M1," (",AB15,"-",AC15,"-",AD15,") - (",AE15,"-",AF15,"-",AG15,")"),N$48)</f>
        <v>Норвич - Фулхэм  (2-2-0) - (3-1-0)</v>
      </c>
      <c r="AA15" s="5"/>
      <c r="AB15" s="5">
        <f>COUNTIF($M$4:$M$7,1)</f>
        <v>2</v>
      </c>
      <c r="AC15" s="5">
        <f>COUNTIF($M$4:$M$7,0)</f>
        <v>2</v>
      </c>
      <c r="AD15" s="5">
        <f>COUNTIF($M$4:$M$7,2)</f>
        <v>0</v>
      </c>
      <c r="AE15" s="5">
        <f>COUNTIF($M$10:$M$13,1)</f>
        <v>3</v>
      </c>
      <c r="AF15" s="5">
        <f>COUNTIF($M$10:$M$13,0)</f>
        <v>1</v>
      </c>
      <c r="AG15" s="5">
        <f>COUNTIF($M$10:$M$13,2)</f>
        <v>0</v>
      </c>
      <c r="AH15" s="5"/>
      <c r="AI15" s="5"/>
      <c r="AJ15" s="5"/>
    </row>
    <row r="16" spans="1:36" ht="15">
      <c r="A16" s="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1"/>
      <c r="Y16" s="32">
        <v>12</v>
      </c>
      <c r="Z16" s="67" t="str">
        <f>IF(N$8="",CONCATENATE(N1," (",AB16,"-",AC16,"-",AD16,") - (",AE16,"-",AF16,"-",AG16,")"),O$48)</f>
        <v>Болтон - Вулверхэмптон  (4-0-0) - (4-0-0)</v>
      </c>
      <c r="AA16" s="5"/>
      <c r="AB16" s="5">
        <f>COUNTIF($N$4:$N$7,1)</f>
        <v>4</v>
      </c>
      <c r="AC16" s="5">
        <f>COUNTIF($N$4:$N$7,0)</f>
        <v>0</v>
      </c>
      <c r="AD16" s="5">
        <f>COUNTIF($N$4:$N$7,2)</f>
        <v>0</v>
      </c>
      <c r="AE16" s="5">
        <f>COUNTIF($N$10:$N$13,1)</f>
        <v>4</v>
      </c>
      <c r="AF16" s="5">
        <f>COUNTIF($N$10:$N$13,0)</f>
        <v>0</v>
      </c>
      <c r="AG16" s="5">
        <f>COUNTIF($N$10:$N$13,2)</f>
        <v>0</v>
      </c>
      <c r="AH16" s="5"/>
      <c r="AI16" s="5"/>
      <c r="AJ16" s="5"/>
    </row>
    <row r="17" spans="1:36" ht="15" customHeight="1">
      <c r="A17" s="5"/>
      <c r="B17" s="69" t="str">
        <f>CONCATENATE("    Голы: ",C55,D55,E55,F55,G55,H55,I55,J55,K55,L55,M55,N55,O55,P55,Q55,R55)</f>
        <v>    Голы: 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11"/>
      <c r="Y17" s="32">
        <v>13</v>
      </c>
      <c r="Z17" s="67" t="str">
        <f>IF(O$8="",CONCATENATE(O1," (",AB17,"-",AC17,"-",AD17,") - (",AE17,"-",AF17,"-",AG17,")"),P$48)</f>
        <v>Вест Бромвич - Эвертон  (1-1-2) - (1-1-2)</v>
      </c>
      <c r="AA17" s="5"/>
      <c r="AB17" s="5">
        <f>COUNTIF($O$4:$O$7,1)</f>
        <v>1</v>
      </c>
      <c r="AC17" s="5">
        <f>COUNTIF($O$4:$O$7,0)</f>
        <v>1</v>
      </c>
      <c r="AD17" s="5">
        <f>COUNTIF($O$4:$O$7,2)</f>
        <v>2</v>
      </c>
      <c r="AE17" s="5">
        <f>COUNTIF($O$10:$O$13,1)</f>
        <v>1</v>
      </c>
      <c r="AF17" s="5">
        <f>COUNTIF($O$10:$O$13,0)</f>
        <v>1</v>
      </c>
      <c r="AG17" s="5">
        <f>COUNTIF($O$10:$O$13,2)</f>
        <v>2</v>
      </c>
      <c r="AH17" s="5"/>
      <c r="AI17" s="5"/>
      <c r="AJ17" s="5"/>
    </row>
    <row r="18" spans="1:36" ht="15">
      <c r="A18" s="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11"/>
      <c r="Y18" s="32">
        <v>14</v>
      </c>
      <c r="Z18" s="67" t="str">
        <f>IF(P$8="",CONCATENATE(P1," (",AB18,"-",AC18,"-",AD18,") - (",AE18,"-",AF18,"-",AG18,")"),Q$48)</f>
        <v>Сандерлэнд - Манчестер Сити  (0-0-4) - (0-1-3)</v>
      </c>
      <c r="AA18" s="5"/>
      <c r="AB18" s="5">
        <f>COUNTIF($P$4:$P$7,1)</f>
        <v>0</v>
      </c>
      <c r="AC18" s="5">
        <f>COUNTIF($P$4:$P$7,0)</f>
        <v>0</v>
      </c>
      <c r="AD18" s="5">
        <f>COUNTIF($P$4:$P$7,2)</f>
        <v>4</v>
      </c>
      <c r="AE18" s="5">
        <f>COUNTIF($P$10:$P$13,1)</f>
        <v>0</v>
      </c>
      <c r="AF18" s="5">
        <f>COUNTIF($P$10:$P$13,0)</f>
        <v>1</v>
      </c>
      <c r="AG18" s="5">
        <f>COUNTIF($P$10:$P$13,2)</f>
        <v>3</v>
      </c>
      <c r="AH18" s="5"/>
      <c r="AI18" s="5"/>
      <c r="AJ18" s="5"/>
    </row>
    <row r="19" spans="1:36" ht="15">
      <c r="A19" s="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"/>
      <c r="Y19" s="32">
        <v>15</v>
      </c>
      <c r="Z19" s="67" t="str">
        <f>IF(Q$8="",CONCATENATE(Q1," (",AB19,"-",AC19,"-",AD19,") - (",AE19,"-",AF19,"-",AG19,")"),R$48)</f>
        <v>Блэкберн - Сток Сити  (0-1-3) - (3-1-0)</v>
      </c>
      <c r="AA19" s="5"/>
      <c r="AB19" s="5">
        <f>COUNTIF($Q$4:$Q$7,1)</f>
        <v>0</v>
      </c>
      <c r="AC19" s="5">
        <f>COUNTIF($Q$4:$Q$7,0)</f>
        <v>1</v>
      </c>
      <c r="AD19" s="5">
        <f>COUNTIF($Q$4:$Q$7,2)</f>
        <v>3</v>
      </c>
      <c r="AE19" s="5">
        <f>COUNTIF($Q$10:$Q$13,1)</f>
        <v>3</v>
      </c>
      <c r="AF19" s="5">
        <f>COUNTIF($Q$10:$Q$13,0)</f>
        <v>1</v>
      </c>
      <c r="AG19" s="5">
        <f>COUNTIF($Q$10:$Q$13,2)</f>
        <v>0</v>
      </c>
      <c r="AH19" s="5"/>
      <c r="AI19" s="5"/>
      <c r="AJ19" s="5"/>
    </row>
    <row r="20" spans="1:36" ht="15">
      <c r="A20" s="5"/>
      <c r="B20" s="82" t="str">
        <f>CONCATENATE(B3," (",S3,"): ",B4,"-",S4,", ",B5,"-",S5,", ",B6,"-",S6,", ",B7,"-",S7)</f>
        <v>"Родник" (0): Шевцов Э.-0, Караванский П.-0, Караванская М.-0, Косарев Е.-0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1"/>
      <c r="Y20" s="32">
        <v>16</v>
      </c>
      <c r="Z20" s="67" t="str">
        <f>IF(R$8="",CONCATENATE(R1," (",AB20,"-",AC20,"-",AD20,") - (",AE20,"-",AF20,"-",AG20,")"),S$48)</f>
        <v>Фулхэм - Арсенал (0-0-4) - (1-0-3)</v>
      </c>
      <c r="AA20" s="5"/>
      <c r="AB20" s="5">
        <f>COUNTIF($R$4:$R$7,1)</f>
        <v>0</v>
      </c>
      <c r="AC20" s="5">
        <f>COUNTIF($R$4:$R$7,0)</f>
        <v>0</v>
      </c>
      <c r="AD20" s="5">
        <f>COUNTIF($R$4:$R$7,2)</f>
        <v>4</v>
      </c>
      <c r="AE20" s="5">
        <f>COUNTIF($R$10:$R$13,1)</f>
        <v>1</v>
      </c>
      <c r="AF20" s="5">
        <f>COUNTIF($R$10:$R$13,0)</f>
        <v>0</v>
      </c>
      <c r="AG20" s="5">
        <f>COUNTIF($R$10:$R$13,2)</f>
        <v>3</v>
      </c>
      <c r="AH20" s="5"/>
      <c r="AI20" s="5"/>
      <c r="AJ20" s="5"/>
    </row>
    <row r="21" spans="1:36" ht="15.75" thickBot="1">
      <c r="A21" s="5"/>
      <c r="B21" s="85" t="str">
        <f>CONCATENATE(B9," (",S9,"): ",B10,"-",S10,", ",B11,"-",S11,", ",B12,"-",S12,", ",B13,"-",S13)</f>
        <v>"Ракета" (0): Федичкин А.-0, Машаков С.-0, Аксенов О.-0, Куколь Р.-0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11"/>
      <c r="Y21" s="51"/>
      <c r="Z21" s="68" t="s">
        <v>44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 thickTop="1">
      <c r="A22" s="5"/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hidden="1">
      <c r="A23" s="5"/>
      <c r="B23" s="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  <c r="T23" s="5"/>
      <c r="U23" s="5"/>
      <c r="V23" s="5"/>
      <c r="W23" s="5"/>
      <c r="X23" s="5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hidden="1">
      <c r="A24" s="5"/>
      <c r="B24" s="5"/>
      <c r="C24" s="50">
        <f>IF(C30="G1",1,IF(AND(C30="C1",C32=0),1,IF(AND(C30="C1",C32=1),3,0)))</f>
        <v>0</v>
      </c>
      <c r="D24" s="50">
        <f aca="true" t="shared" si="2" ref="D24:R24">IF(D30="G1",1,IF(AND(D30="C1",D32=0),1,IF(AND(D30="C1",D32=1),3,0)))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50">
        <f>COUNTIF(C24:J24,1)</f>
        <v>0</v>
      </c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hidden="1">
      <c r="A25" s="5"/>
      <c r="B25" s="5" t="s">
        <v>12</v>
      </c>
      <c r="C25" s="50">
        <f>SUM(C26:C29)</f>
        <v>0</v>
      </c>
      <c r="D25" s="50">
        <f aca="true" t="shared" si="3" ref="D25:R25">SUM(D26:D29)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 t="shared" si="3"/>
        <v>0</v>
      </c>
      <c r="O25" s="50">
        <f t="shared" si="3"/>
        <v>0</v>
      </c>
      <c r="P25" s="50">
        <f t="shared" si="3"/>
        <v>0</v>
      </c>
      <c r="Q25" s="50">
        <f t="shared" si="3"/>
        <v>0</v>
      </c>
      <c r="R25" s="50">
        <f t="shared" si="3"/>
        <v>0</v>
      </c>
      <c r="S25" s="5"/>
      <c r="T25" s="5"/>
      <c r="U25" s="5"/>
      <c r="V25" s="5"/>
      <c r="W25" s="5" t="s">
        <v>13</v>
      </c>
      <c r="X25" s="5" t="s">
        <v>14</v>
      </c>
      <c r="Y25" s="5" t="s">
        <v>15</v>
      </c>
      <c r="Z25" s="5" t="s">
        <v>50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hidden="1">
      <c r="A26" s="5"/>
      <c r="B26" s="5"/>
      <c r="C26" s="50">
        <f>IF(C4=C$8,1,0)</f>
        <v>0</v>
      </c>
      <c r="D26" s="50">
        <f aca="true" t="shared" si="4" ref="D26:R26">IF(D4=D$8,1,0)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50">
        <f t="shared" si="4"/>
        <v>0</v>
      </c>
      <c r="R26" s="50">
        <f t="shared" si="4"/>
        <v>0</v>
      </c>
      <c r="S26" s="5"/>
      <c r="T26" s="5"/>
      <c r="U26" s="5"/>
      <c r="V26" s="5"/>
      <c r="W26" s="5" t="s">
        <v>25</v>
      </c>
      <c r="X26" s="5" t="s">
        <v>18</v>
      </c>
      <c r="Y26" s="5" t="s">
        <v>16</v>
      </c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hidden="1">
      <c r="A27" s="5"/>
      <c r="B27" s="5"/>
      <c r="C27" s="50">
        <f aca="true" t="shared" si="5" ref="C27:R35">IF(C5=C$8,1,0)</f>
        <v>0</v>
      </c>
      <c r="D27" s="50">
        <f t="shared" si="5"/>
        <v>0</v>
      </c>
      <c r="E27" s="50">
        <f t="shared" si="5"/>
        <v>0</v>
      </c>
      <c r="F27" s="50">
        <f t="shared" si="5"/>
        <v>0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  <c r="S27" s="5"/>
      <c r="T27" s="5"/>
      <c r="U27" s="5"/>
      <c r="V27" s="5"/>
      <c r="W27" s="5" t="s">
        <v>31</v>
      </c>
      <c r="X27" s="5" t="s">
        <v>19</v>
      </c>
      <c r="Y27" s="5"/>
      <c r="Z27" s="6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hidden="1">
      <c r="A28" s="5"/>
      <c r="B28" s="5"/>
      <c r="C28" s="50">
        <f t="shared" si="5"/>
        <v>0</v>
      </c>
      <c r="D28" s="50">
        <f t="shared" si="5"/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50">
        <f t="shared" si="5"/>
        <v>0</v>
      </c>
      <c r="P28" s="50">
        <f t="shared" si="5"/>
        <v>0</v>
      </c>
      <c r="Q28" s="50">
        <f t="shared" si="5"/>
        <v>0</v>
      </c>
      <c r="R28" s="50">
        <f t="shared" si="5"/>
        <v>0</v>
      </c>
      <c r="S28" s="5"/>
      <c r="T28" s="5"/>
      <c r="U28" s="5"/>
      <c r="V28" s="5"/>
      <c r="W28" s="5" t="s">
        <v>26</v>
      </c>
      <c r="X28" s="5" t="s">
        <v>53</v>
      </c>
      <c r="Y28" s="5"/>
      <c r="Z28" s="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hidden="1">
      <c r="A29" s="5"/>
      <c r="B29" s="5"/>
      <c r="C29" s="50">
        <f t="shared" si="5"/>
        <v>0</v>
      </c>
      <c r="D29" s="50">
        <f t="shared" si="5"/>
        <v>0</v>
      </c>
      <c r="E29" s="50">
        <f t="shared" si="5"/>
        <v>0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50">
        <f t="shared" si="5"/>
        <v>0</v>
      </c>
      <c r="P29" s="50">
        <f t="shared" si="5"/>
        <v>0</v>
      </c>
      <c r="Q29" s="50">
        <f t="shared" si="5"/>
        <v>0</v>
      </c>
      <c r="R29" s="50">
        <f t="shared" si="5"/>
        <v>0</v>
      </c>
      <c r="S29" s="5"/>
      <c r="T29" s="5"/>
      <c r="U29" s="5"/>
      <c r="V29" s="5"/>
      <c r="W29" s="5" t="s">
        <v>42</v>
      </c>
      <c r="X29" s="5" t="s">
        <v>20</v>
      </c>
      <c r="Y29" s="5" t="s">
        <v>27</v>
      </c>
      <c r="Z29" s="6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hidden="1">
      <c r="A30" s="5">
        <v>1</v>
      </c>
      <c r="B30" s="5"/>
      <c r="C30" s="50" t="str">
        <f>IF(C25=C31,"A",IF(C25-C31=1,"B1",IF(C25-C31=2,"C1",IF(C25-C31&gt;2,"G1",IF(C31-C25=1,"B2",IF(C31-C25=2,"C2",IF(C31-C25&gt;2,"G2")))))))</f>
        <v>A</v>
      </c>
      <c r="D30" s="50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50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50" t="str">
        <f t="shared" si="6"/>
        <v>A</v>
      </c>
      <c r="G30" s="50" t="str">
        <f t="shared" si="6"/>
        <v>A</v>
      </c>
      <c r="H30" s="50" t="str">
        <f t="shared" si="6"/>
        <v>A</v>
      </c>
      <c r="I30" s="50" t="str">
        <f t="shared" si="6"/>
        <v>A</v>
      </c>
      <c r="J30" s="50" t="str">
        <f t="shared" si="6"/>
        <v>A</v>
      </c>
      <c r="K30" s="50" t="str">
        <f>IF(K25=K31,"A",IF(K25-K31=1,"B1",IF(K25-K31=2,"C1",IF(K25-K31&gt;2,"G1",IF(K31-K25=1,"B2",IF(K31-K25=2,"C2",IF(K31-K25&gt;2,"G2")))))))</f>
        <v>A</v>
      </c>
      <c r="L30" s="50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50" t="str">
        <f t="shared" si="7"/>
        <v>A</v>
      </c>
      <c r="N30" s="50" t="str">
        <f t="shared" si="7"/>
        <v>A</v>
      </c>
      <c r="O30" s="50" t="str">
        <f t="shared" si="7"/>
        <v>A</v>
      </c>
      <c r="P30" s="50" t="str">
        <f t="shared" si="7"/>
        <v>A</v>
      </c>
      <c r="Q30" s="50" t="str">
        <f t="shared" si="7"/>
        <v>A</v>
      </c>
      <c r="R30" s="50" t="str">
        <f t="shared" si="7"/>
        <v>A</v>
      </c>
      <c r="S30" s="5"/>
      <c r="T30" s="5"/>
      <c r="U30" s="5"/>
      <c r="V30" s="5"/>
      <c r="W30" s="5" t="s">
        <v>52</v>
      </c>
      <c r="X30" s="5"/>
      <c r="Y30" s="5"/>
      <c r="Z30" s="6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hidden="1">
      <c r="A31" s="5"/>
      <c r="B31" s="5"/>
      <c r="C31" s="50">
        <f>SUM(C32:C35)</f>
        <v>0</v>
      </c>
      <c r="D31" s="50">
        <f aca="true" t="shared" si="8" ref="D31:R31">SUM(D32:D35)</f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"/>
      <c r="T31" s="5"/>
      <c r="U31" s="5"/>
      <c r="V31" s="5"/>
      <c r="W31" s="5" t="s">
        <v>21</v>
      </c>
      <c r="X31" s="5"/>
      <c r="Y31" s="5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hidden="1">
      <c r="A32" s="5"/>
      <c r="B32" s="5"/>
      <c r="C32" s="50">
        <f t="shared" si="5"/>
        <v>0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0">
        <f t="shared" si="5"/>
        <v>0</v>
      </c>
      <c r="L32" s="50">
        <f t="shared" si="5"/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"/>
      <c r="T32" s="5"/>
      <c r="U32" s="5"/>
      <c r="V32" s="5"/>
      <c r="W32" s="5" t="s">
        <v>28</v>
      </c>
      <c r="X32" s="5" t="s">
        <v>22</v>
      </c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hidden="1">
      <c r="A33" s="5"/>
      <c r="B33" s="5"/>
      <c r="C33" s="50">
        <f t="shared" si="5"/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"/>
      <c r="T33" s="5"/>
      <c r="U33" s="5"/>
      <c r="V33" s="5"/>
      <c r="W33" s="5" t="s">
        <v>29</v>
      </c>
      <c r="X33" s="5" t="s">
        <v>41</v>
      </c>
      <c r="Y33" s="5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hidden="1">
      <c r="A34" s="5"/>
      <c r="B34" s="5"/>
      <c r="C34" s="50">
        <f t="shared" si="5"/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0">
        <f t="shared" si="5"/>
        <v>0</v>
      </c>
      <c r="K34" s="50">
        <f t="shared" si="5"/>
        <v>0</v>
      </c>
      <c r="L34" s="50">
        <f t="shared" si="5"/>
        <v>0</v>
      </c>
      <c r="M34" s="50">
        <f t="shared" si="5"/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"/>
      <c r="T34" s="5"/>
      <c r="U34" s="5"/>
      <c r="V34" s="5"/>
      <c r="W34" s="5" t="s">
        <v>23</v>
      </c>
      <c r="X34" s="5"/>
      <c r="Y34" s="5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hidden="1">
      <c r="A35" s="5"/>
      <c r="B35" s="5"/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50">
        <f t="shared" si="5"/>
        <v>0</v>
      </c>
      <c r="L35" s="50">
        <f t="shared" si="5"/>
        <v>0</v>
      </c>
      <c r="M35" s="50">
        <f t="shared" si="5"/>
        <v>0</v>
      </c>
      <c r="N35" s="50">
        <f t="shared" si="5"/>
        <v>0</v>
      </c>
      <c r="O35" s="50">
        <f t="shared" si="5"/>
        <v>0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"/>
      <c r="T35" s="5"/>
      <c r="U35" s="5"/>
      <c r="V35" s="5"/>
      <c r="W35" s="5" t="s">
        <v>30</v>
      </c>
      <c r="X35" s="5" t="s">
        <v>51</v>
      </c>
      <c r="Y35" s="5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" hidden="1">
      <c r="A36" s="5"/>
      <c r="B36" s="5"/>
      <c r="C36" s="50">
        <f>IF(C30="G2",1,IF(AND(C30="C2",C26=0),1,IF(AND(C30="C2",C26=1),3,0)))</f>
        <v>0</v>
      </c>
      <c r="D36" s="50">
        <f aca="true" t="shared" si="9" ref="D36:R36">IF(D30="G2",1,IF(AND(D30="C2",D26=0),1,IF(AND(D30="C2",D26=1),3,0)))</f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>
        <f t="shared" si="9"/>
        <v>0</v>
      </c>
      <c r="K36" s="50">
        <f t="shared" si="9"/>
        <v>0</v>
      </c>
      <c r="L36" s="50">
        <f t="shared" si="9"/>
        <v>0</v>
      </c>
      <c r="M36" s="50">
        <f t="shared" si="9"/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  <c r="Q36" s="50">
        <f t="shared" si="9"/>
        <v>0</v>
      </c>
      <c r="R36" s="50">
        <f t="shared" si="9"/>
        <v>0</v>
      </c>
      <c r="S36" s="50">
        <f>COUNTIF(C36:J36,1)</f>
        <v>0</v>
      </c>
      <c r="T36" s="5"/>
      <c r="U36" s="5"/>
      <c r="V36" s="5"/>
      <c r="W36" s="5" t="s">
        <v>17</v>
      </c>
      <c r="X36" s="5"/>
      <c r="Y36" s="5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hidden="1">
      <c r="A37" s="5"/>
      <c r="B37" s="5" t="s">
        <v>37</v>
      </c>
      <c r="C37" s="50">
        <f>IF(C26=1,$B4,IF(C27=1,$B5,IF(C28=1,$B6,IF(C29=1,$B7,""))))</f>
      </c>
      <c r="D37" s="50">
        <f aca="true" t="shared" si="10" ref="D37:R37">IF(D26=1,$B4,IF(D27=1,$B5,IF(D28=1,$B6,IF(D29=1,$B7,""))))</f>
      </c>
      <c r="E37" s="50">
        <f t="shared" si="10"/>
      </c>
      <c r="F37" s="50">
        <f t="shared" si="10"/>
      </c>
      <c r="G37" s="50">
        <f t="shared" si="10"/>
      </c>
      <c r="H37" s="50">
        <f t="shared" si="10"/>
      </c>
      <c r="I37" s="50">
        <f t="shared" si="10"/>
      </c>
      <c r="J37" s="50">
        <f t="shared" si="10"/>
      </c>
      <c r="K37" s="50">
        <f t="shared" si="10"/>
      </c>
      <c r="L37" s="50">
        <f t="shared" si="10"/>
      </c>
      <c r="M37" s="50">
        <f t="shared" si="10"/>
      </c>
      <c r="N37" s="50">
        <f t="shared" si="10"/>
      </c>
      <c r="O37" s="50">
        <f t="shared" si="10"/>
      </c>
      <c r="P37" s="50">
        <f t="shared" si="10"/>
      </c>
      <c r="Q37" s="50">
        <f t="shared" si="10"/>
      </c>
      <c r="R37" s="50">
        <f t="shared" si="10"/>
      </c>
      <c r="S37" s="5"/>
      <c r="T37" s="5"/>
      <c r="U37" s="5"/>
      <c r="V37" s="5"/>
      <c r="W37" s="5" t="s">
        <v>24</v>
      </c>
      <c r="X37" s="5"/>
      <c r="Y37" s="5"/>
      <c r="Z37" s="6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hidden="1">
      <c r="A38" s="5"/>
      <c r="B38" s="5" t="s">
        <v>38</v>
      </c>
      <c r="C38" s="50">
        <f>IF(C26=1,IF(C27=1,$B5,IF(C28=1,$B6,IF(C29=1,$B7,""))),IF(C27=1,IF(C28=1,$B6,IF(C29=1,$B7,"")),IF(C28=1,IF(C29=1,$B7,""),"")))</f>
      </c>
      <c r="D38" s="50">
        <f aca="true" t="shared" si="11" ref="D38:R38">IF(D26=1,IF(D27=1,$B5,IF(D28=1,$B6,IF(D29=1,$B7,""))),IF(D27=1,IF(D28=1,$B6,IF(D29=1,$B7,"")),IF(D28=1,IF(D29=1,$B7,""),"")))</f>
      </c>
      <c r="E38" s="50">
        <f t="shared" si="11"/>
      </c>
      <c r="F38" s="50">
        <f t="shared" si="11"/>
      </c>
      <c r="G38" s="50">
        <f t="shared" si="11"/>
      </c>
      <c r="H38" s="50">
        <f t="shared" si="11"/>
      </c>
      <c r="I38" s="50">
        <f t="shared" si="11"/>
      </c>
      <c r="J38" s="50">
        <f t="shared" si="11"/>
      </c>
      <c r="K38" s="50">
        <f t="shared" si="11"/>
      </c>
      <c r="L38" s="50">
        <f t="shared" si="11"/>
      </c>
      <c r="M38" s="50">
        <f t="shared" si="11"/>
      </c>
      <c r="N38" s="50">
        <f t="shared" si="11"/>
      </c>
      <c r="O38" s="50">
        <f t="shared" si="11"/>
      </c>
      <c r="P38" s="50">
        <f t="shared" si="11"/>
      </c>
      <c r="Q38" s="50">
        <f t="shared" si="11"/>
      </c>
      <c r="R38" s="50">
        <f t="shared" si="11"/>
      </c>
      <c r="S38" s="5"/>
      <c r="T38" s="5"/>
      <c r="U38" s="5"/>
      <c r="V38" s="5"/>
      <c r="W38" s="5" t="s">
        <v>43</v>
      </c>
      <c r="X38" s="5"/>
      <c r="Y38" s="5"/>
      <c r="Z38" s="6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hidden="1">
      <c r="A39" s="5"/>
      <c r="B39" s="5" t="s">
        <v>36</v>
      </c>
      <c r="C39" s="50" t="str">
        <f>IF(C26=1,CONCATENATE($B4,$W34),CONCATENATE($W35,C43,$X35,C57,":",C58,"!"))</f>
        <v> ГОЛ!!!  переигрывает голкипера. СЧЁТ 0:0!</v>
      </c>
      <c r="D39" s="50" t="str">
        <f aca="true" t="shared" si="12" ref="D39:R39">IF(D26=1,CONCATENATE($B4,$W34),CONCATENATE($W35,D43,$X35,D57,":",D58,"!"))</f>
        <v> ГОЛ!!!  переигрывает голкипера. СЧЁТ 0:0!</v>
      </c>
      <c r="E39" s="50" t="str">
        <f t="shared" si="12"/>
        <v> ГОЛ!!!  переигрывает голкипера. СЧЁТ 0:0!</v>
      </c>
      <c r="F39" s="50" t="str">
        <f t="shared" si="12"/>
        <v> ГОЛ!!!  переигрывает голкипера. СЧЁТ 0:0!</v>
      </c>
      <c r="G39" s="50" t="str">
        <f t="shared" si="12"/>
        <v> ГОЛ!!!  переигрывает голкипера. СЧЁТ 0:0!</v>
      </c>
      <c r="H39" s="50" t="str">
        <f t="shared" si="12"/>
        <v> ГОЛ!!!  переигрывает голкипера. СЧЁТ 0:0!</v>
      </c>
      <c r="I39" s="50" t="str">
        <f t="shared" si="12"/>
        <v> ГОЛ!!!  переигрывает голкипера. СЧЁТ 0:0!</v>
      </c>
      <c r="J39" s="50" t="str">
        <f t="shared" si="12"/>
        <v> ГОЛ!!!  переигрывает голкипера. СЧЁТ 0:0!</v>
      </c>
      <c r="K39" s="50" t="str">
        <f t="shared" si="12"/>
        <v> ГОЛ!!!  переигрывает голкипера. СЧЁТ 0:0!</v>
      </c>
      <c r="L39" s="50" t="str">
        <f t="shared" si="12"/>
        <v> ГОЛ!!!  переигрывает голкипера. СЧЁТ 0:0!</v>
      </c>
      <c r="M39" s="50" t="str">
        <f t="shared" si="12"/>
        <v> ГОЛ!!!  переигрывает голкипера. СЧЁТ 0:0!</v>
      </c>
      <c r="N39" s="50" t="str">
        <f t="shared" si="12"/>
        <v> ГОЛ!!!  переигрывает голкипера. СЧЁТ 0:0!</v>
      </c>
      <c r="O39" s="50" t="str">
        <f t="shared" si="12"/>
        <v> ГОЛ!!!  переигрывает голкипера. СЧЁТ 0:0!</v>
      </c>
      <c r="P39" s="50" t="str">
        <f t="shared" si="12"/>
        <v> ГОЛ!!!  переигрывает голкипера. СЧЁТ 0:0!</v>
      </c>
      <c r="Q39" s="50" t="str">
        <f t="shared" si="12"/>
        <v> ГОЛ!!!  переигрывает голкипера. СЧЁТ 0:0!</v>
      </c>
      <c r="R39" s="50" t="str">
        <f t="shared" si="12"/>
        <v> ГОЛ!!!  переигрывает голкипера. СЧЁТ 0:0!</v>
      </c>
      <c r="S39" s="5"/>
      <c r="T39" s="5"/>
      <c r="U39" s="5"/>
      <c r="V39" s="5"/>
      <c r="W39" s="5"/>
      <c r="X39" s="5"/>
      <c r="Y39" s="5"/>
      <c r="Z39" s="6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hidden="1">
      <c r="A40" s="5"/>
      <c r="B40" s="5" t="s">
        <v>34</v>
      </c>
      <c r="C40" s="50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50" t="str">
        <f>IF(D25=D31,$W25,IF(D25-D31=1,CONCATENATE($B3,$W26),IF(D25-D31=2,CONCATENATE($B3,$W27,D37,$X27,D42),IF(D25-D31&gt;2,CONCATENATE($W28,D37,"(",$B3,")",$X28,C57,":",C58,"!"),IF(D31-D25=1,CONCATENATE($B9,$W26),IF(D31-D25=2,CONCATENATE($B9,$W27,D43,$X27,D39),IF(D31-D25&gt;2,CONCATENATE($W28,D43,"(",$B9,")",$X28,C57,":",C58,"!"))))))))</f>
        <v>Мяч остается в центре поля</v>
      </c>
      <c r="E40" s="50" t="str">
        <f>IF(E25=E31,$W25,IF(E25-E31=1,CONCATENATE($B3,$W26),IF(E25-E31=2,CONCATENATE($B3,$W27,E37,$X27,E42),IF(E25-E31&gt;2,CONCATENATE($W28,E37,"(",$B3,")",$X28,C57,":",C58,"!"),IF(E31-E25=1,CONCATENATE($B9,$W26),IF(E31-E25=2,CONCATENATE($B9,$W27,E43,$X27,E39),IF(E31-E25&gt;2,CONCATENATE($W28,E43,"(",$B9,")",$X28,C57,":",C58,"!"))))))))</f>
        <v>Мяч остается в центре поля</v>
      </c>
      <c r="F40" s="50" t="str">
        <f>IF(F25=F31,$W25,IF(F25-F31=1,CONCATENATE($B3,$W26),IF(F25-F31=2,CONCATENATE($B3,$W27,F37,$X27,F42),IF(F25-F31&gt;2,CONCATENATE($W28,F37,"(",$B3,")",$X28,C57,":",C58,"!"),IF(F31-F25=1,CONCATENATE($B9,$W26),IF(F31-F25=2,CONCATENATE($B9,$W27,F43,$X27,F39),IF(F31-F25&gt;2,CONCATENATE($W28,F43,"(",$B9,")",$X28,C57,":",C58,"!"))))))))</f>
        <v>Мяч остается в центре поля</v>
      </c>
      <c r="G40" s="50" t="str">
        <f>IF(G25=G31,$W25,IF(G25-G31=1,CONCATENATE($B3,$W26),IF(G25-G31=2,CONCATENATE($B3,$W27,G37,$X27,G42),IF(G25-G31&gt;2,CONCATENATE($W28,G37,"(",$B3,")",$X28,C57,":",C58,"!"),IF(G31-G25=1,CONCATENATE($B9,$W26),IF(G31-G25=2,CONCATENATE($B9,$W27,G43,$X27,G39),IF(G31-G25&gt;2,CONCATENATE($W28,G43,"(",$B9,")",$X28,C57,":",C58,"!"))))))))</f>
        <v>Мяч остается в центре поля</v>
      </c>
      <c r="H40" s="50" t="str">
        <f>IF(H25=H31,$W25,IF(H25-H31=1,CONCATENATE($B3,$W26),IF(H25-H31=2,CONCATENATE($B3,$W27,H37,$X27,H42),IF(H25-H31&gt;2,CONCATENATE($W28,H37,"(",$B3,")",$X28,C57,":",C58,"!"),IF(H31-H25=1,CONCATENATE($B9,$W26),IF(H31-H25=2,CONCATENATE($B9,$W27,H43,$X27,H39),IF(H31-H25&gt;2,CONCATENATE($W28,H43,"(",$B9,")",$X28,C57,":",C58,"!"))))))))</f>
        <v>Мяч остается в центре поля</v>
      </c>
      <c r="I40" s="50" t="str">
        <f>IF(I25=I31,$W25,IF(I25-I31=1,CONCATENATE($B3,$W26),IF(I25-I31=2,CONCATENATE($B3,$W27,I37,$X27,I42),IF(I25-I31&gt;2,CONCATENATE($W28,I37,"(",$B3,")",$X28,C57,":",C58,"!"),IF(I31-I25=1,CONCATENATE($B9,$W26),IF(I31-I25=2,CONCATENATE($B9,$W27,I43,$X27,I39),IF(I31-I25&gt;2,CONCATENATE($W28,I43,"(",$B9,")",$X28,C57,":",C58,"!"))))))))</f>
        <v>Мяч остается в центре поля</v>
      </c>
      <c r="J40" s="50" t="str">
        <f>IF(J25=J31,$W25,IF(J25-J31=1,CONCATENATE($B3,$W26),IF(J25-J31=2,CONCATENATE($B3,$W27,J37,$X27,J42),IF(J25-J31&gt;2,CONCATENATE($W28,J37,"(",$B3,")",$X28,C57,":",C58,"!"),IF(J31-J25=1,CONCATENATE($B9,$W26),IF(J31-J25=2,CONCATENATE($B9,$W27,J43,$X27,J39),IF(J31-J25&gt;2,CONCATENATE($W28,J43,"(",$B9,")",$X28,C57,":",C58,"!"))))))))</f>
        <v>Мяч остается в центре поля</v>
      </c>
      <c r="K40" s="50" t="str">
        <f>IF(K25=K31,$W25,IF(K25-K31=1,CONCATENATE($B3,$W26),IF(K25-K31=2,CONCATENATE($B3,$W27,K37,$X27,K42),IF(K25-K31&gt;2,CONCATENATE($W28,K37,"(",$B3,")",$X28,C57,":",C58,"!"),IF(K31-K25=1,CONCATENATE($B9,$W26),IF(K31-K25=2,CONCATENATE($B9,$W27,K43,$X27,K39),IF(K31-K25&gt;2,CONCATENATE($W28,K43,"(",$B9,")",$X28,C57,":",C58,"!"))))))))</f>
        <v>Мяч остается в центре поля</v>
      </c>
      <c r="L40" s="50" t="str">
        <f>IF(L25=L31,$W25,IF(L25-L31=1,CONCATENATE($B3,$W26),IF(L25-L31=2,CONCATENATE($B3,$W27,L37,$X27,L42),IF(L25-L31&gt;2,CONCATENATE($W28,L37,"(",$B3,")",$X28,C57,":",C58,"!"),IF(L31-L25=1,CONCATENATE($B9,$W26),IF(L31-L25=2,CONCATENATE($B9,$W27,L43,$X27,L39),IF(L31-L25&gt;2,CONCATENATE($W28,L43,"(",$B9,")",$X28,C57,":",C58,"!"))))))))</f>
        <v>Мяч остается в центре поля</v>
      </c>
      <c r="M40" s="50" t="str">
        <f>IF(M25=M31,$W25,IF(M25-M31=1,CONCATENATE($B3,$W26),IF(M25-M31=2,CONCATENATE($B3,$W27,M37,$X27,M42),IF(M25-M31&gt;2,CONCATENATE($W28,M37,"(",$B3,")",$X28,C57,":",C58,"!"),IF(M31-M25=1,CONCATENATE($B9,$W26),IF(M31-M25=2,CONCATENATE($B9,$W27,M43,$X27,M39),IF(M31-M25&gt;2,CONCATENATE($W28,M43,"(",$B9,")",$X28,C57,":",C58,"!"))))))))</f>
        <v>Мяч остается в центре поля</v>
      </c>
      <c r="N40" s="50" t="str">
        <f>IF(N25=N31,$W25,IF(N25-N31=1,CONCATENATE($B3,$W26),IF(N25-N31=2,CONCATENATE($B3,$W27,N37,$X27,N42),IF(N25-N31&gt;2,CONCATENATE($W28,N37,"(",$B3,")",$X28,C57,":",C58,"!"),IF(N31-N25=1,CONCATENATE($B9,$W26),IF(N31-N25=2,CONCATENATE($B9,$W27,N43,$X27,N39),IF(N31-N25&gt;2,CONCATENATE($W28,N43,"(",$B9,")",$X28,C57,":",C58,"!"))))))))</f>
        <v>Мяч остается в центре поля</v>
      </c>
      <c r="O40" s="50" t="str">
        <f>IF(O25=O31,$W25,IF(O25-O31=1,CONCATENATE($B3,$W26),IF(O25-O31=2,CONCATENATE($B3,$W27,O37,$X27,O42),IF(O25-O31&gt;2,CONCATENATE($W28,O37,"(",$B3,")",$X28,C57,":",C58,"!"),IF(O31-O25=1,CONCATENATE($B9,$W26),IF(O31-O25=2,CONCATENATE($B9,$W27,O43,$X27,O39),IF(O31-O25&gt;2,CONCATENATE($W28,O43,"(",$B9,")",$X28,C57,":",C58,"!"))))))))</f>
        <v>Мяч остается в центре поля</v>
      </c>
      <c r="P40" s="50" t="str">
        <f>IF(P25=P31,$W25,IF(P25-P31=1,CONCATENATE($B3,$W26),IF(P25-P31=2,CONCATENATE($B3,$W27,P37,$X27,P42),IF(P25-P31&gt;2,CONCATENATE($W28,P37,"(",$B3,")",$X28,C57,":",C58,"!"),IF(P31-P25=1,CONCATENATE($B9,$W26),IF(P31-P25=2,CONCATENATE($B9,$W27,P43,$X27,P39),IF(P31-P25&gt;2,CONCATENATE($W28,P43,"(",$B9,")",$X28,C57,":",C58,"!"))))))))</f>
        <v>Мяч остается в центре поля</v>
      </c>
      <c r="Q40" s="50" t="str">
        <f>IF(Q25=Q31,$W25,IF(Q25-Q31=1,CONCATENATE($B3,$W26),IF(Q25-Q31=2,CONCATENATE($B3,$W27,Q37,$X27,Q42),IF(Q25-Q31&gt;2,CONCATENATE($W28,Q37,"(",$B3,")",$X28,C57,":",C58,"!"),IF(Q31-Q25=1,CONCATENATE($B9,$W26),IF(Q31-Q25=2,CONCATENATE($B9,$W27,Q43,$X27,Q39),IF(Q31-Q25&gt;2,CONCATENATE($W28,Q43,"(",$B9,")",$X28,C57,":",C58,"!"))))))))</f>
        <v>Мяч остается в центре поля</v>
      </c>
      <c r="R40" s="50" t="str">
        <f>IF(R25=R31,$W25,IF(R25-R31=1,CONCATENATE($B3,$W26),IF(R25-R31=2,CONCATENATE($B3,$W27,R37,$X27,R42),IF(R25-R31&gt;2,CONCATENATE($W28,R37,"(",$B3,")",$X28,C57,":",C58,"!"),IF(R31-R25=1,CONCATENATE($B9,$W26),IF(R31-R25=2,CONCATENATE($B9,$W27,R43,$X27,R39),IF(R31-R25&gt;2,CONCATENATE($W28,R43,"(",$B9,")",$X28,C57,":",C58,"!"))))))))</f>
        <v>Мяч остается в центре поля</v>
      </c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hidden="1">
      <c r="A41" s="5"/>
      <c r="B41" s="5"/>
      <c r="C41" s="50"/>
      <c r="D41" s="50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50" t="b">
        <f aca="true" t="shared" si="13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50" t="b">
        <f t="shared" si="13"/>
        <v>0</v>
      </c>
      <c r="G41" s="50" t="b">
        <f t="shared" si="13"/>
        <v>0</v>
      </c>
      <c r="H41" s="50" t="b">
        <f t="shared" si="13"/>
        <v>0</v>
      </c>
      <c r="I41" s="50" t="b">
        <f t="shared" si="13"/>
        <v>0</v>
      </c>
      <c r="J41" s="50" t="b">
        <f t="shared" si="13"/>
        <v>0</v>
      </c>
      <c r="K41" s="50" t="b">
        <f t="shared" si="13"/>
        <v>0</v>
      </c>
      <c r="L41" s="50" t="b">
        <f t="shared" si="13"/>
        <v>0</v>
      </c>
      <c r="M41" s="50" t="b">
        <f t="shared" si="13"/>
        <v>0</v>
      </c>
      <c r="N41" s="50" t="b">
        <f t="shared" si="13"/>
        <v>0</v>
      </c>
      <c r="O41" s="50" t="b">
        <f t="shared" si="13"/>
        <v>0</v>
      </c>
      <c r="P41" s="50" t="b">
        <f t="shared" si="13"/>
        <v>0</v>
      </c>
      <c r="Q41" s="50" t="b">
        <f t="shared" si="13"/>
        <v>0</v>
      </c>
      <c r="R41" s="50" t="b">
        <f t="shared" si="13"/>
        <v>0</v>
      </c>
      <c r="S41" s="50"/>
      <c r="T41" s="5"/>
      <c r="U41" s="5"/>
      <c r="V41" s="5"/>
      <c r="W41" s="5"/>
      <c r="X41" s="5"/>
      <c r="Y41" s="5"/>
      <c r="Z41" s="6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hidden="1">
      <c r="A42" s="5"/>
      <c r="B42" s="5" t="s">
        <v>35</v>
      </c>
      <c r="C42" s="50" t="str">
        <f>IF(C32=1,CONCATENATE($B10,$W34),CONCATENATE($W35,C37,$X35,C57,":",C58,"!"))</f>
        <v> ГОЛ!!!  переигрывает голкипера. СЧЁТ 0:0!</v>
      </c>
      <c r="D42" s="50" t="str">
        <f aca="true" t="shared" si="14" ref="D42:R42">IF(D32=1,CONCATENATE($B10,$W34),CONCATENATE($W35,D37,$X35,D57,":",D58,"!"))</f>
        <v> ГОЛ!!!  переигрывает голкипера. СЧЁТ 0:0!</v>
      </c>
      <c r="E42" s="50" t="str">
        <f t="shared" si="14"/>
        <v> ГОЛ!!!  переигрывает голкипера. СЧЁТ 0:0!</v>
      </c>
      <c r="F42" s="50" t="str">
        <f t="shared" si="14"/>
        <v> ГОЛ!!!  переигрывает голкипера. СЧЁТ 0:0!</v>
      </c>
      <c r="G42" s="50" t="str">
        <f t="shared" si="14"/>
        <v> ГОЛ!!!  переигрывает голкипера. СЧЁТ 0:0!</v>
      </c>
      <c r="H42" s="50" t="str">
        <f t="shared" si="14"/>
        <v> ГОЛ!!!  переигрывает голкипера. СЧЁТ 0:0!</v>
      </c>
      <c r="I42" s="50" t="str">
        <f t="shared" si="14"/>
        <v> ГОЛ!!!  переигрывает голкипера. СЧЁТ 0:0!</v>
      </c>
      <c r="J42" s="50" t="str">
        <f t="shared" si="14"/>
        <v> ГОЛ!!!  переигрывает голкипера. СЧЁТ 0:0!</v>
      </c>
      <c r="K42" s="50" t="str">
        <f t="shared" si="14"/>
        <v> ГОЛ!!!  переигрывает голкипера. СЧЁТ 0:0!</v>
      </c>
      <c r="L42" s="50" t="str">
        <f t="shared" si="14"/>
        <v> ГОЛ!!!  переигрывает голкипера. СЧЁТ 0:0!</v>
      </c>
      <c r="M42" s="50" t="str">
        <f t="shared" si="14"/>
        <v> ГОЛ!!!  переигрывает голкипера. СЧЁТ 0:0!</v>
      </c>
      <c r="N42" s="50" t="str">
        <f t="shared" si="14"/>
        <v> ГОЛ!!!  переигрывает голкипера. СЧЁТ 0:0!</v>
      </c>
      <c r="O42" s="50" t="str">
        <f t="shared" si="14"/>
        <v> ГОЛ!!!  переигрывает голкипера. СЧЁТ 0:0!</v>
      </c>
      <c r="P42" s="50" t="str">
        <f t="shared" si="14"/>
        <v> ГОЛ!!!  переигрывает голкипера. СЧЁТ 0:0!</v>
      </c>
      <c r="Q42" s="50" t="str">
        <f t="shared" si="14"/>
        <v> ГОЛ!!!  переигрывает голкипера. СЧЁТ 0:0!</v>
      </c>
      <c r="R42" s="50" t="str">
        <f t="shared" si="14"/>
        <v> ГОЛ!!!  переигрывает голкипера. СЧЁТ 0:0!</v>
      </c>
      <c r="S42" s="5"/>
      <c r="T42" s="5"/>
      <c r="U42" s="5"/>
      <c r="V42" s="5"/>
      <c r="W42" s="5"/>
      <c r="X42" s="5"/>
      <c r="Y42" s="5"/>
      <c r="Z42" s="6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hidden="1">
      <c r="A43" s="5"/>
      <c r="B43" s="5" t="s">
        <v>39</v>
      </c>
      <c r="C43" s="50">
        <f>IF(C32=1,$B10,IF(C33=1,$B11,IF(C34=1,$B12,IF(C35=1,$B13,""))))</f>
      </c>
      <c r="D43" s="50">
        <f aca="true" t="shared" si="15" ref="D43:R43">IF(D32=1,$B10,IF(D33=1,$B11,IF(D34=1,$B12,IF(D35=1,$B13,""))))</f>
      </c>
      <c r="E43" s="50">
        <f t="shared" si="15"/>
      </c>
      <c r="F43" s="50">
        <f t="shared" si="15"/>
      </c>
      <c r="G43" s="50">
        <f t="shared" si="15"/>
      </c>
      <c r="H43" s="50">
        <f t="shared" si="15"/>
      </c>
      <c r="I43" s="50">
        <f t="shared" si="15"/>
      </c>
      <c r="J43" s="50">
        <f t="shared" si="15"/>
      </c>
      <c r="K43" s="50">
        <f t="shared" si="15"/>
      </c>
      <c r="L43" s="50">
        <f t="shared" si="15"/>
      </c>
      <c r="M43" s="50">
        <f t="shared" si="15"/>
      </c>
      <c r="N43" s="50">
        <f t="shared" si="15"/>
      </c>
      <c r="O43" s="50">
        <f t="shared" si="15"/>
      </c>
      <c r="P43" s="50">
        <f t="shared" si="15"/>
      </c>
      <c r="Q43" s="50">
        <f t="shared" si="15"/>
      </c>
      <c r="R43" s="50">
        <f t="shared" si="15"/>
      </c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hidden="1">
      <c r="A44" s="5"/>
      <c r="B44" s="5" t="s">
        <v>40</v>
      </c>
      <c r="C44" s="50">
        <f>IF(C32=1,IF(C33=1,$B11,IF(C34=1,$B12,IF(C35=1,$B13,""))),IF(C33=1,IF(C34=1,$B12,IF(C35=1,$B13,"")),IF(C34=1,IF(C35=1,$B13,""),"")))</f>
      </c>
      <c r="D44" s="50">
        <f aca="true" t="shared" si="16" ref="D44:R44">IF(D32=1,IF(D33=1,$B11,IF(D34=1,$B12,IF(D35=1,$B13,""))),IF(D33=1,IF(D34=1,$B12,IF(D35=1,$B13,"")),IF(D34=1,IF(D35=1,$B13,""),"")))</f>
      </c>
      <c r="E44" s="50">
        <f t="shared" si="16"/>
      </c>
      <c r="F44" s="50">
        <f t="shared" si="16"/>
      </c>
      <c r="G44" s="50">
        <f t="shared" si="16"/>
      </c>
      <c r="H44" s="50">
        <f t="shared" si="16"/>
      </c>
      <c r="I44" s="50">
        <f t="shared" si="16"/>
      </c>
      <c r="J44" s="50">
        <f t="shared" si="16"/>
      </c>
      <c r="K44" s="50">
        <f t="shared" si="16"/>
      </c>
      <c r="L44" s="50">
        <f t="shared" si="16"/>
      </c>
      <c r="M44" s="50">
        <f t="shared" si="16"/>
      </c>
      <c r="N44" s="50">
        <f t="shared" si="16"/>
      </c>
      <c r="O44" s="50">
        <f t="shared" si="16"/>
      </c>
      <c r="P44" s="50">
        <f t="shared" si="16"/>
      </c>
      <c r="Q44" s="50">
        <f t="shared" si="16"/>
      </c>
      <c r="R44" s="50">
        <f t="shared" si="16"/>
      </c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hidden="1">
      <c r="A45" s="5"/>
      <c r="B45" s="5" t="s">
        <v>32</v>
      </c>
      <c r="C45" s="50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"Родник" продолжает атаковать</v>
      </c>
      <c r="D45" s="50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"Родник" продолжает атаковать</v>
      </c>
      <c r="E45" s="50" t="str">
        <f aca="true" t="shared" si="17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"Родник" продолжает атаковать</v>
      </c>
      <c r="F45" s="50" t="str">
        <f t="shared" si="17"/>
        <v>"Родник" продолжает атаковать</v>
      </c>
      <c r="G45" s="50" t="str">
        <f t="shared" si="17"/>
        <v>"Родник" продолжает атаковать</v>
      </c>
      <c r="H45" s="50" t="str">
        <f t="shared" si="17"/>
        <v>"Родник" продолжает атаковать</v>
      </c>
      <c r="I45" s="50" t="str">
        <f t="shared" si="17"/>
        <v>"Родник" продолжает атаковать</v>
      </c>
      <c r="J45" s="50" t="str">
        <f t="shared" si="17"/>
        <v>"Родник" продолжает атаковать</v>
      </c>
      <c r="K45" s="50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"Родник" продолжает атаковать</v>
      </c>
      <c r="L45" s="50" t="str">
        <f t="shared" si="17"/>
        <v>"Родник" продолжает атаковать</v>
      </c>
      <c r="M45" s="50" t="str">
        <f t="shared" si="17"/>
        <v>"Родник" продолжает атаковать</v>
      </c>
      <c r="N45" s="50" t="str">
        <f t="shared" si="17"/>
        <v>"Родник" продолжает атаковать</v>
      </c>
      <c r="O45" s="50" t="str">
        <f t="shared" si="17"/>
        <v>"Родник" продолжает атаковать</v>
      </c>
      <c r="P45" s="50" t="str">
        <f t="shared" si="17"/>
        <v>"Родник" продолжает атаковать</v>
      </c>
      <c r="Q45" s="50" t="str">
        <f t="shared" si="17"/>
        <v>"Родник" продолжает атаковать</v>
      </c>
      <c r="R45" s="50" t="str">
        <f t="shared" si="17"/>
        <v>"Родник" продолжает атаковать</v>
      </c>
      <c r="S45" s="5"/>
      <c r="T45" s="5"/>
      <c r="U45" s="5"/>
      <c r="V45" s="5"/>
      <c r="W45" s="5"/>
      <c r="X45" s="5"/>
      <c r="Y45" s="5"/>
      <c r="Z45" s="6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hidden="1">
      <c r="A46" s="5"/>
      <c r="B46" s="5" t="s">
        <v>33</v>
      </c>
      <c r="C46" s="50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"Ракета" продолжает атаковать</v>
      </c>
      <c r="D46" s="50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"Ракета" продолжает атаковать</v>
      </c>
      <c r="E46" s="50" t="str">
        <f aca="true" t="shared" si="18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"Ракета" продолжает атаковать</v>
      </c>
      <c r="F46" s="50" t="str">
        <f t="shared" si="18"/>
        <v>"Ракета" продолжает атаковать</v>
      </c>
      <c r="G46" s="50" t="str">
        <f t="shared" si="18"/>
        <v>"Ракета" продолжает атаковать</v>
      </c>
      <c r="H46" s="50" t="str">
        <f t="shared" si="18"/>
        <v>"Ракета" продолжает атаковать</v>
      </c>
      <c r="I46" s="50" t="str">
        <f t="shared" si="18"/>
        <v>"Ракета" продолжает атаковать</v>
      </c>
      <c r="J46" s="50" t="str">
        <f t="shared" si="18"/>
        <v>"Ракета" продолжает атаковать</v>
      </c>
      <c r="K46" s="50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"Ракета" продолжает атаковать</v>
      </c>
      <c r="L46" s="50" t="str">
        <f t="shared" si="18"/>
        <v>"Ракета" продолжает атаковать</v>
      </c>
      <c r="M46" s="50" t="str">
        <f t="shared" si="18"/>
        <v>"Ракета" продолжает атаковать</v>
      </c>
      <c r="N46" s="50" t="str">
        <f t="shared" si="18"/>
        <v>"Ракета" продолжает атаковать</v>
      </c>
      <c r="O46" s="50" t="str">
        <f t="shared" si="18"/>
        <v>"Ракета" продолжает атаковать</v>
      </c>
      <c r="P46" s="50" t="str">
        <f t="shared" si="18"/>
        <v>"Ракета" продолжает атаковать</v>
      </c>
      <c r="Q46" s="50" t="str">
        <f t="shared" si="18"/>
        <v>"Ракета" продолжает атаковать</v>
      </c>
      <c r="R46" s="50" t="str">
        <f t="shared" si="18"/>
        <v>"Ракета" продолжает атаковать</v>
      </c>
      <c r="S46" s="5"/>
      <c r="T46" s="5"/>
      <c r="U46" s="5"/>
      <c r="V46" s="5"/>
      <c r="W46" s="5"/>
      <c r="X46" s="5"/>
      <c r="Y46" s="5"/>
      <c r="Z46" s="6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hidden="1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  <c r="V47" s="5"/>
      <c r="W47" s="5"/>
      <c r="X47" s="5"/>
      <c r="Y47" s="5"/>
      <c r="Z47" s="6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hidden="1">
      <c r="A48" s="5"/>
      <c r="B48" s="5"/>
      <c r="C48" s="50" t="str">
        <f>W36</f>
        <v>Свисток арбитра. Матч начался!</v>
      </c>
      <c r="D48" s="50" t="str">
        <f>C40</f>
        <v>Мяч остается в центре поля</v>
      </c>
      <c r="E48" s="50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никак не могут организовать атаку</v>
      </c>
      <c r="F48" s="50" t="str">
        <f aca="true" t="shared" si="19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Некоторые болельщики уже захрапели на своих местах</v>
      </c>
      <c r="G48" s="50" t="str">
        <f t="shared" si="19"/>
        <v>Такой футбол нам не нужен…</v>
      </c>
      <c r="H48" s="50" t="str">
        <f t="shared" si="19"/>
        <v>Такой футбол нам не нужен…</v>
      </c>
      <c r="I48" s="50" t="str">
        <f t="shared" si="19"/>
        <v>Такой футбол нам не нужен…</v>
      </c>
      <c r="J48" s="50" t="str">
        <f t="shared" si="19"/>
        <v>Такой футбол нам не нужен…</v>
      </c>
      <c r="K48" s="50" t="str">
        <f t="shared" si="19"/>
        <v>Такой футбол нам не нужен…</v>
      </c>
      <c r="L48" s="50" t="str">
        <f>K40</f>
        <v>Мяч остается в центре поля</v>
      </c>
      <c r="M48" s="50" t="str">
        <f t="shared" si="19"/>
        <v>Такой футбол нам не нужен…</v>
      </c>
      <c r="N48" s="50" t="str">
        <f t="shared" si="19"/>
        <v>Такой футбол нам не нужен…</v>
      </c>
      <c r="O48" s="50" t="str">
        <f t="shared" si="19"/>
        <v>Такой футбол нам не нужен…</v>
      </c>
      <c r="P48" s="50" t="str">
        <f t="shared" si="19"/>
        <v>Такой футбол нам не нужен…</v>
      </c>
      <c r="Q48" s="50" t="str">
        <f t="shared" si="19"/>
        <v>Такой футбол нам не нужен…</v>
      </c>
      <c r="R48" s="50" t="str">
        <f t="shared" si="19"/>
        <v>Такой футбол нам не нужен…</v>
      </c>
      <c r="S48" s="5" t="str">
        <f t="shared" si="19"/>
        <v>Такой футбол нам не нужен…</v>
      </c>
      <c r="T48" s="5"/>
      <c r="U48" s="5"/>
      <c r="V48" s="5"/>
      <c r="W48" s="5"/>
      <c r="X48" s="5"/>
      <c r="Y48" s="5"/>
      <c r="Z48" s="6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hidden="1">
      <c r="A49" s="5"/>
      <c r="B49" s="5"/>
      <c r="C49" s="50">
        <f>IF(C24=1,C37,0)</f>
        <v>0</v>
      </c>
      <c r="D49" s="50">
        <f aca="true" t="shared" si="20" ref="D49:R49">IF(D24=1,D37,0)</f>
        <v>0</v>
      </c>
      <c r="E49" s="50">
        <f t="shared" si="20"/>
        <v>0</v>
      </c>
      <c r="F49" s="50">
        <f t="shared" si="20"/>
        <v>0</v>
      </c>
      <c r="G49" s="50">
        <f t="shared" si="20"/>
        <v>0</v>
      </c>
      <c r="H49" s="50">
        <f t="shared" si="20"/>
        <v>0</v>
      </c>
      <c r="I49" s="50">
        <f t="shared" si="20"/>
        <v>0</v>
      </c>
      <c r="J49" s="50">
        <f t="shared" si="20"/>
        <v>0</v>
      </c>
      <c r="K49" s="50">
        <f t="shared" si="20"/>
        <v>0</v>
      </c>
      <c r="L49" s="50">
        <f t="shared" si="20"/>
        <v>0</v>
      </c>
      <c r="M49" s="50">
        <f t="shared" si="20"/>
        <v>0</v>
      </c>
      <c r="N49" s="50">
        <f t="shared" si="20"/>
        <v>0</v>
      </c>
      <c r="O49" s="50">
        <f t="shared" si="20"/>
        <v>0</v>
      </c>
      <c r="P49" s="50">
        <f t="shared" si="20"/>
        <v>0</v>
      </c>
      <c r="Q49" s="50">
        <f t="shared" si="20"/>
        <v>0</v>
      </c>
      <c r="R49" s="50">
        <f t="shared" si="20"/>
        <v>0</v>
      </c>
      <c r="S49" s="5"/>
      <c r="T49" s="5"/>
      <c r="U49" s="5"/>
      <c r="V49" s="5"/>
      <c r="W49" s="5"/>
      <c r="X49" s="5"/>
      <c r="Y49" s="5"/>
      <c r="Z49" s="6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hidden="1">
      <c r="A50" s="5"/>
      <c r="B50" s="5"/>
      <c r="C50" s="50">
        <f>IF(C36=1,C43,0)</f>
        <v>0</v>
      </c>
      <c r="D50" s="50">
        <f aca="true" t="shared" si="21" ref="D50:R50">IF(D36=1,D43,0)</f>
        <v>0</v>
      </c>
      <c r="E50" s="50">
        <f t="shared" si="21"/>
        <v>0</v>
      </c>
      <c r="F50" s="50">
        <f t="shared" si="21"/>
        <v>0</v>
      </c>
      <c r="G50" s="50">
        <f t="shared" si="21"/>
        <v>0</v>
      </c>
      <c r="H50" s="50">
        <f t="shared" si="21"/>
        <v>0</v>
      </c>
      <c r="I50" s="50">
        <f t="shared" si="21"/>
        <v>0</v>
      </c>
      <c r="J50" s="50">
        <f t="shared" si="21"/>
        <v>0</v>
      </c>
      <c r="K50" s="50">
        <f t="shared" si="21"/>
        <v>0</v>
      </c>
      <c r="L50" s="50">
        <f t="shared" si="21"/>
        <v>0</v>
      </c>
      <c r="M50" s="50">
        <f t="shared" si="21"/>
        <v>0</v>
      </c>
      <c r="N50" s="50">
        <f t="shared" si="21"/>
        <v>0</v>
      </c>
      <c r="O50" s="50">
        <f t="shared" si="21"/>
        <v>0</v>
      </c>
      <c r="P50" s="50">
        <f t="shared" si="21"/>
        <v>0</v>
      </c>
      <c r="Q50" s="50">
        <f t="shared" si="21"/>
        <v>0</v>
      </c>
      <c r="R50" s="50">
        <f t="shared" si="21"/>
        <v>0</v>
      </c>
      <c r="S50" s="5"/>
      <c r="T50" s="5"/>
      <c r="U50" s="5"/>
      <c r="V50" s="5"/>
      <c r="W50" s="5"/>
      <c r="X50" s="5"/>
      <c r="Y50" s="5"/>
      <c r="Z50" s="6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hidden="1">
      <c r="A51" s="5"/>
      <c r="B51" s="5"/>
      <c r="C51" s="50">
        <f>IF(C24=1,C38,0)</f>
        <v>0</v>
      </c>
      <c r="D51" s="50">
        <f aca="true" t="shared" si="22" ref="D51:R51">IF(D24=1,D38,0)</f>
        <v>0</v>
      </c>
      <c r="E51" s="50">
        <f t="shared" si="22"/>
        <v>0</v>
      </c>
      <c r="F51" s="50">
        <f t="shared" si="22"/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50">
        <f t="shared" si="22"/>
        <v>0</v>
      </c>
      <c r="K51" s="50">
        <f t="shared" si="22"/>
        <v>0</v>
      </c>
      <c r="L51" s="50">
        <f t="shared" si="22"/>
        <v>0</v>
      </c>
      <c r="M51" s="50">
        <f t="shared" si="22"/>
        <v>0</v>
      </c>
      <c r="N51" s="50">
        <f t="shared" si="22"/>
        <v>0</v>
      </c>
      <c r="O51" s="50">
        <f t="shared" si="22"/>
        <v>0</v>
      </c>
      <c r="P51" s="50">
        <f t="shared" si="22"/>
        <v>0</v>
      </c>
      <c r="Q51" s="50">
        <f t="shared" si="22"/>
        <v>0</v>
      </c>
      <c r="R51" s="50">
        <f t="shared" si="22"/>
        <v>0</v>
      </c>
      <c r="S51" s="5"/>
      <c r="T51" s="5"/>
      <c r="U51" s="5"/>
      <c r="V51" s="5"/>
      <c r="W51" s="5"/>
      <c r="X51" s="5"/>
      <c r="Y51" s="5"/>
      <c r="Z51" s="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hidden="1">
      <c r="A52" s="5"/>
      <c r="B52" s="5"/>
      <c r="C52" s="50">
        <f>IF(C36=1,C44,0)</f>
        <v>0</v>
      </c>
      <c r="D52" s="50">
        <f aca="true" t="shared" si="23" ref="D52:R52">IF(D36=1,D44,0)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0</v>
      </c>
      <c r="M52" s="50">
        <f t="shared" si="23"/>
        <v>0</v>
      </c>
      <c r="N52" s="50">
        <f t="shared" si="23"/>
        <v>0</v>
      </c>
      <c r="O52" s="50">
        <f t="shared" si="23"/>
        <v>0</v>
      </c>
      <c r="P52" s="50">
        <f t="shared" si="23"/>
        <v>0</v>
      </c>
      <c r="Q52" s="50">
        <f t="shared" si="23"/>
        <v>0</v>
      </c>
      <c r="R52" s="50">
        <f t="shared" si="23"/>
        <v>0</v>
      </c>
      <c r="S52" s="5"/>
      <c r="T52" s="5"/>
      <c r="U52" s="5"/>
      <c r="V52" s="5"/>
      <c r="W52" s="5"/>
      <c r="X52" s="5"/>
      <c r="Y52" s="5"/>
      <c r="Z52" s="6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hidden="1">
      <c r="A53" s="5"/>
      <c r="B53" s="5"/>
      <c r="C53" s="50">
        <f>IF(OR(C30="C1",C30="G1"),C37,IF(OR(C30="C2",C30="G2"),C43,0))</f>
        <v>0</v>
      </c>
      <c r="D53" s="50">
        <f aca="true" t="shared" si="24" ref="D53:R53">IF(OR(D30="C1",D30="G1"),D37,IF(OR(D30="C2",D30="G2"),D43,0))</f>
        <v>0</v>
      </c>
      <c r="E53" s="50">
        <f t="shared" si="24"/>
        <v>0</v>
      </c>
      <c r="F53" s="50">
        <f t="shared" si="24"/>
        <v>0</v>
      </c>
      <c r="G53" s="50">
        <f t="shared" si="24"/>
        <v>0</v>
      </c>
      <c r="H53" s="50">
        <f t="shared" si="24"/>
        <v>0</v>
      </c>
      <c r="I53" s="50">
        <f t="shared" si="24"/>
        <v>0</v>
      </c>
      <c r="J53" s="50">
        <f t="shared" si="24"/>
        <v>0</v>
      </c>
      <c r="K53" s="50">
        <f t="shared" si="24"/>
        <v>0</v>
      </c>
      <c r="L53" s="50">
        <f t="shared" si="24"/>
        <v>0</v>
      </c>
      <c r="M53" s="50">
        <f t="shared" si="24"/>
        <v>0</v>
      </c>
      <c r="N53" s="50">
        <f t="shared" si="24"/>
        <v>0</v>
      </c>
      <c r="O53" s="50">
        <f t="shared" si="24"/>
        <v>0</v>
      </c>
      <c r="P53" s="50">
        <f t="shared" si="24"/>
        <v>0</v>
      </c>
      <c r="Q53" s="50">
        <f t="shared" si="24"/>
        <v>0</v>
      </c>
      <c r="R53" s="50">
        <f t="shared" si="24"/>
        <v>0</v>
      </c>
      <c r="S53" s="5"/>
      <c r="T53" s="5"/>
      <c r="U53" s="5"/>
      <c r="V53" s="5"/>
      <c r="W53" s="5"/>
      <c r="X53" s="5"/>
      <c r="Y53" s="5"/>
      <c r="Z53" s="6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hidden="1">
      <c r="A54" s="5"/>
      <c r="B54" s="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"/>
      <c r="T54" s="5"/>
      <c r="U54" s="5"/>
      <c r="V54" s="5"/>
      <c r="W54" s="5"/>
      <c r="X54" s="5"/>
      <c r="Y54" s="5"/>
      <c r="Z54" s="6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hidden="1">
      <c r="A55" s="5"/>
      <c r="B55" s="5"/>
      <c r="C55" s="50">
        <f aca="true" t="shared" si="25" ref="C55:R55">IF(C24=1,CONCATENATE(C57,":",C58," (",C56,") - ",C37," (",C38,"), "),IF(C36=1,CONCATENATE(C57,":",C58," (",C56,") - ",C43," (",C44,"), "),""))</f>
      </c>
      <c r="D55" s="50">
        <f t="shared" si="25"/>
      </c>
      <c r="E55" s="50">
        <f t="shared" si="25"/>
      </c>
      <c r="F55" s="50">
        <f t="shared" si="25"/>
      </c>
      <c r="G55" s="50">
        <f t="shared" si="25"/>
      </c>
      <c r="H55" s="50">
        <f t="shared" si="25"/>
      </c>
      <c r="I55" s="50">
        <f t="shared" si="25"/>
      </c>
      <c r="J55" s="50">
        <f t="shared" si="25"/>
      </c>
      <c r="K55" s="50">
        <f t="shared" si="25"/>
      </c>
      <c r="L55" s="50">
        <f t="shared" si="25"/>
      </c>
      <c r="M55" s="50">
        <f t="shared" si="25"/>
      </c>
      <c r="N55" s="50">
        <f t="shared" si="25"/>
      </c>
      <c r="O55" s="50">
        <f t="shared" si="25"/>
      </c>
      <c r="P55" s="50">
        <f t="shared" si="25"/>
      </c>
      <c r="Q55" s="50">
        <f t="shared" si="25"/>
      </c>
      <c r="R55" s="50">
        <f t="shared" si="25"/>
      </c>
      <c r="S55" s="5"/>
      <c r="T55" s="5"/>
      <c r="U55" s="5"/>
      <c r="V55" s="5"/>
      <c r="W55" s="5"/>
      <c r="X55" s="5"/>
      <c r="Y55" s="5"/>
      <c r="Z55" s="6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hidden="1">
      <c r="A56" s="5"/>
      <c r="B56" s="5"/>
      <c r="C56" s="50">
        <v>1</v>
      </c>
      <c r="D56" s="50">
        <v>2</v>
      </c>
      <c r="E56" s="50">
        <v>3</v>
      </c>
      <c r="F56" s="50">
        <v>4</v>
      </c>
      <c r="G56" s="50">
        <v>5</v>
      </c>
      <c r="H56" s="50">
        <v>6</v>
      </c>
      <c r="I56" s="50">
        <v>7</v>
      </c>
      <c r="J56" s="50">
        <v>8</v>
      </c>
      <c r="K56" s="50">
        <v>9</v>
      </c>
      <c r="L56" s="50">
        <v>10</v>
      </c>
      <c r="M56" s="50">
        <v>11</v>
      </c>
      <c r="N56" s="50">
        <v>12</v>
      </c>
      <c r="O56" s="50">
        <v>13</v>
      </c>
      <c r="P56" s="50">
        <v>14</v>
      </c>
      <c r="Q56" s="50">
        <v>15</v>
      </c>
      <c r="R56" s="50">
        <v>16</v>
      </c>
      <c r="S56" s="5"/>
      <c r="T56" s="5"/>
      <c r="U56" s="5"/>
      <c r="V56" s="5"/>
      <c r="W56" s="5"/>
      <c r="X56" s="5"/>
      <c r="Y56" s="5"/>
      <c r="Z56" s="6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hidden="1">
      <c r="A57" s="5"/>
      <c r="B57" s="5" t="s">
        <v>49</v>
      </c>
      <c r="C57" s="50">
        <f>COUNTIF(C24,1)</f>
        <v>0</v>
      </c>
      <c r="D57" s="50">
        <f>C57+COUNTIF(D24,1)</f>
        <v>0</v>
      </c>
      <c r="E57" s="50">
        <f aca="true" t="shared" si="26" ref="E57:R57">D57+COUNTIF(E24,1)</f>
        <v>0</v>
      </c>
      <c r="F57" s="50">
        <f t="shared" si="26"/>
        <v>0</v>
      </c>
      <c r="G57" s="50">
        <f t="shared" si="26"/>
        <v>0</v>
      </c>
      <c r="H57" s="50">
        <f t="shared" si="26"/>
        <v>0</v>
      </c>
      <c r="I57" s="50">
        <f t="shared" si="26"/>
        <v>0</v>
      </c>
      <c r="J57" s="50">
        <f t="shared" si="26"/>
        <v>0</v>
      </c>
      <c r="K57" s="50">
        <f t="shared" si="26"/>
        <v>0</v>
      </c>
      <c r="L57" s="50">
        <f t="shared" si="26"/>
        <v>0</v>
      </c>
      <c r="M57" s="50">
        <f t="shared" si="26"/>
        <v>0</v>
      </c>
      <c r="N57" s="50">
        <f t="shared" si="26"/>
        <v>0</v>
      </c>
      <c r="O57" s="50">
        <f t="shared" si="26"/>
        <v>0</v>
      </c>
      <c r="P57" s="50">
        <f t="shared" si="26"/>
        <v>0</v>
      </c>
      <c r="Q57" s="50">
        <f t="shared" si="26"/>
        <v>0</v>
      </c>
      <c r="R57" s="50">
        <f t="shared" si="26"/>
        <v>0</v>
      </c>
      <c r="S57" s="5"/>
      <c r="T57" s="5"/>
      <c r="U57" s="5"/>
      <c r="V57" s="5"/>
      <c r="W57" s="5"/>
      <c r="X57" s="5"/>
      <c r="Y57" s="5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hidden="1">
      <c r="A58" s="5"/>
      <c r="B58" s="5"/>
      <c r="C58" s="50">
        <f>COUNTIF(C36,1)</f>
        <v>0</v>
      </c>
      <c r="D58" s="50">
        <f>C58+COUNTIF(D36,1)</f>
        <v>0</v>
      </c>
      <c r="E58" s="50">
        <f aca="true" t="shared" si="27" ref="E58:R58">D58+COUNTIF(E36,1)</f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  <c r="L58" s="50">
        <f t="shared" si="27"/>
        <v>0</v>
      </c>
      <c r="M58" s="50">
        <f t="shared" si="27"/>
        <v>0</v>
      </c>
      <c r="N58" s="50">
        <f t="shared" si="27"/>
        <v>0</v>
      </c>
      <c r="O58" s="50">
        <f t="shared" si="27"/>
        <v>0</v>
      </c>
      <c r="P58" s="50">
        <f t="shared" si="27"/>
        <v>0</v>
      </c>
      <c r="Q58" s="50">
        <f t="shared" si="27"/>
        <v>0</v>
      </c>
      <c r="R58" s="50">
        <f t="shared" si="27"/>
        <v>0</v>
      </c>
      <c r="S58" s="5"/>
      <c r="T58" s="5"/>
      <c r="U58" s="5"/>
      <c r="V58" s="5"/>
      <c r="W58" s="5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hidden="1">
      <c r="A59" s="5"/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"/>
      <c r="T59" s="5"/>
      <c r="U59" s="5"/>
      <c r="V59" s="5"/>
      <c r="W59" s="5"/>
      <c r="X59" s="5"/>
      <c r="Y59" s="5"/>
      <c r="Z59" s="6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hidden="1">
      <c r="A60" s="5"/>
      <c r="B60" s="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"/>
      <c r="T60" s="5"/>
      <c r="U60" s="5"/>
      <c r="V60" s="5"/>
      <c r="W60" s="5"/>
      <c r="X60" s="5"/>
      <c r="Y60" s="5"/>
      <c r="Z60" s="6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>
      <c r="A61" s="5"/>
      <c r="B61" s="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"/>
      <c r="T61" s="5"/>
      <c r="U61" s="5"/>
      <c r="V61" s="5"/>
      <c r="W61" s="5"/>
      <c r="X61" s="5"/>
      <c r="Y61" s="5"/>
      <c r="Z61" s="6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>
      <c r="A62" s="5"/>
      <c r="B62" s="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"/>
      <c r="T62" s="5"/>
      <c r="U62" s="5"/>
      <c r="V62" s="5"/>
      <c r="W62" s="5"/>
      <c r="X62" s="5"/>
      <c r="Y62" s="5"/>
      <c r="Z62" s="6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5">
      <c r="A63" s="5"/>
      <c r="B63" s="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"/>
      <c r="T63" s="5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>
      <c r="A64" s="5"/>
      <c r="B64" s="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"/>
      <c r="T64" s="5"/>
      <c r="U64" s="5"/>
      <c r="V64" s="5"/>
      <c r="W64" s="5"/>
      <c r="X64" s="5"/>
      <c r="Y64" s="5"/>
      <c r="Z64" s="6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sheetProtection password="C54F" sheet="1" objects="1" scenarios="1"/>
  <mergeCells count="23">
    <mergeCell ref="A1:B1"/>
    <mergeCell ref="C1:C2"/>
    <mergeCell ref="D1:D2"/>
    <mergeCell ref="E1:E2"/>
    <mergeCell ref="F1:F2"/>
    <mergeCell ref="G1:G2"/>
    <mergeCell ref="A2:B2"/>
    <mergeCell ref="H1:H2"/>
    <mergeCell ref="I1:I2"/>
    <mergeCell ref="J1:J2"/>
    <mergeCell ref="K1:K2"/>
    <mergeCell ref="L1:L2"/>
    <mergeCell ref="M1:M2"/>
    <mergeCell ref="B15:W16"/>
    <mergeCell ref="B17:W19"/>
    <mergeCell ref="B20:W20"/>
    <mergeCell ref="B21:W21"/>
    <mergeCell ref="N1:N2"/>
    <mergeCell ref="O1:O2"/>
    <mergeCell ref="P1:P2"/>
    <mergeCell ref="Q1:Q2"/>
    <mergeCell ref="R1:R2"/>
    <mergeCell ref="S1:S2"/>
  </mergeCells>
  <conditionalFormatting sqref="C4:R7 C10:R13">
    <cfRule type="cellIs" priority="2" dxfId="11" operator="equal">
      <formula>C$8</formula>
    </cfRule>
  </conditionalFormatting>
  <conditionalFormatting sqref="C10:R13">
    <cfRule type="cellIs" priority="1" dxfId="11" operator="equal">
      <formula>C$8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1">
      <selection activeCell="R1" sqref="R1:R2"/>
    </sheetView>
  </sheetViews>
  <sheetFormatPr defaultColWidth="9.140625" defaultRowHeight="15"/>
  <cols>
    <col min="1" max="1" width="1.57421875" style="7" customWidth="1"/>
    <col min="2" max="2" width="17.421875" style="7" customWidth="1"/>
    <col min="3" max="5" width="2.8515625" style="52" customWidth="1"/>
    <col min="6" max="9" width="2.57421875" style="52" customWidth="1"/>
    <col min="10" max="10" width="2.7109375" style="52" customWidth="1"/>
    <col min="11" max="11" width="3.140625" style="52" customWidth="1"/>
    <col min="12" max="18" width="2.57421875" style="52" customWidth="1"/>
    <col min="19" max="19" width="4.7109375" style="7" customWidth="1"/>
    <col min="20" max="23" width="2.57421875" style="7" customWidth="1"/>
    <col min="24" max="24" width="0.71875" style="7" customWidth="1"/>
    <col min="25" max="25" width="2.57421875" style="7" customWidth="1"/>
    <col min="26" max="26" width="93.8515625" style="53" customWidth="1"/>
    <col min="27" max="27" width="3.8515625" style="7" customWidth="1"/>
    <col min="28" max="33" width="2.00390625" style="7" hidden="1" customWidth="1"/>
    <col min="34" max="16384" width="9.140625" style="7" customWidth="1"/>
  </cols>
  <sheetData>
    <row r="1" spans="1:36" ht="15" customHeight="1" thickBot="1" thickTop="1">
      <c r="A1" s="72" t="str">
        <f>Лист1!B1</f>
        <v>Тур №1</v>
      </c>
      <c r="B1" s="73"/>
      <c r="C1" s="76" t="str">
        <f>Лист1!$G2</f>
        <v>Челси - Фулхэм </v>
      </c>
      <c r="D1" s="76" t="str">
        <f>Лист1!$G3</f>
        <v>Ливерпуль - Блэкберн </v>
      </c>
      <c r="E1" s="76" t="str">
        <f>Лист1!$G4</f>
        <v>Болтон - Ньюкасл </v>
      </c>
      <c r="F1" s="76" t="str">
        <f>Лист1!$G5</f>
        <v>Сандерлэнд - Эвертон </v>
      </c>
      <c r="G1" s="76" t="str">
        <f>Лист1!$G6</f>
        <v>Вест Бромвич - Манчестер Сити </v>
      </c>
      <c r="H1" s="76" t="str">
        <f>Лист1!$G7</f>
        <v>Сток Сити - Астон Вилла </v>
      </c>
      <c r="I1" s="76" t="str">
        <f>Лист1!$G8</f>
        <v>Суонси - КПР </v>
      </c>
      <c r="J1" s="78" t="str">
        <f>Лист1!$G9</f>
        <v>Норвич - Тоттенхэм </v>
      </c>
      <c r="K1" s="80" t="str">
        <f>Лист1!$G10</f>
        <v>Ливерпуль - Ньюкасл </v>
      </c>
      <c r="L1" s="76" t="str">
        <f>Лист1!$G11</f>
        <v>Суонси - Тоттенхэм </v>
      </c>
      <c r="M1" s="76" t="str">
        <f>Лист1!$G12</f>
        <v>Норвич - Фулхэм </v>
      </c>
      <c r="N1" s="76" t="str">
        <f>Лист1!$G13</f>
        <v>Болтон - Вулверхэмптон </v>
      </c>
      <c r="O1" s="76" t="str">
        <f>Лист1!$G14</f>
        <v>Вест Бромвич - Эвертон </v>
      </c>
      <c r="P1" s="76" t="str">
        <f>Лист1!$G15</f>
        <v>Сандерлэнд - Манчестер Сити </v>
      </c>
      <c r="Q1" s="76" t="str">
        <f>Лист1!$G16</f>
        <v>Блэкберн - Сток Сити </v>
      </c>
      <c r="R1" s="78" t="str">
        <f>Лист1!$G17</f>
        <v>Фулхэм - Арсенал</v>
      </c>
      <c r="S1" s="88" t="s">
        <v>11</v>
      </c>
      <c r="T1" s="2"/>
      <c r="U1" s="3"/>
      <c r="V1" s="3"/>
      <c r="W1" s="4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14.75" customHeight="1" thickTop="1">
      <c r="A2" s="74" t="str">
        <f>Лист1!C1</f>
        <v>26.12.11 - 02.01.12</v>
      </c>
      <c r="B2" s="75"/>
      <c r="C2" s="77"/>
      <c r="D2" s="77"/>
      <c r="E2" s="77"/>
      <c r="F2" s="77"/>
      <c r="G2" s="77"/>
      <c r="H2" s="77"/>
      <c r="I2" s="77"/>
      <c r="J2" s="79"/>
      <c r="K2" s="81"/>
      <c r="L2" s="77"/>
      <c r="M2" s="77"/>
      <c r="N2" s="77"/>
      <c r="O2" s="77"/>
      <c r="P2" s="77"/>
      <c r="Q2" s="77"/>
      <c r="R2" s="79"/>
      <c r="S2" s="89"/>
      <c r="T2" s="8" t="s">
        <v>45</v>
      </c>
      <c r="U2" s="9" t="s">
        <v>46</v>
      </c>
      <c r="V2" s="9" t="s">
        <v>48</v>
      </c>
      <c r="W2" s="10" t="s">
        <v>47</v>
      </c>
      <c r="X2" s="11"/>
      <c r="Y2" s="12"/>
      <c r="Z2" s="13" t="str">
        <f>CONCATENATE("Ход матча ",B3," - ",B9)</f>
        <v>Ход матча "Салют" - "Родник"</v>
      </c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14"/>
      <c r="B3" s="15" t="str">
        <f>Лист1!B2</f>
        <v>"Салют"</v>
      </c>
      <c r="C3" s="16">
        <f>C25</f>
        <v>0</v>
      </c>
      <c r="D3" s="16">
        <f aca="true" t="shared" si="0" ref="D3:R3">D25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8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9">
        <f>SUM(S4:S7)</f>
        <v>0</v>
      </c>
      <c r="T3" s="54">
        <f>SUM(T4:T7)</f>
        <v>0</v>
      </c>
      <c r="U3" s="20"/>
      <c r="V3" s="20"/>
      <c r="W3" s="21"/>
      <c r="X3" s="11"/>
      <c r="Y3" s="22"/>
      <c r="Z3" s="67" t="str">
        <f>W36</f>
        <v>Свисток арбитра. Матч начался!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23"/>
      <c r="B4" s="24" t="str">
        <f>Лист1!B3</f>
        <v>Сухарев С.</v>
      </c>
      <c r="C4" s="25" t="str">
        <f>LEFT(Лист1!C3,1)</f>
        <v>1</v>
      </c>
      <c r="D4" s="25" t="str">
        <f>RIGHT(LEFT(Лист1!$C3,2),1)</f>
        <v>1</v>
      </c>
      <c r="E4" s="25" t="str">
        <f>RIGHT(LEFT(Лист1!$C3,3),1)</f>
        <v>1</v>
      </c>
      <c r="F4" s="25" t="str">
        <f>RIGHT(LEFT(Лист1!$C3,4),1)</f>
        <v>1</v>
      </c>
      <c r="G4" s="25" t="str">
        <f>RIGHT(LEFT(Лист1!$C3,5),1)</f>
        <v>2</v>
      </c>
      <c r="H4" s="25" t="str">
        <f>RIGHT(LEFT(Лист1!$C3,6),1)</f>
        <v>0</v>
      </c>
      <c r="I4" s="25" t="str">
        <f>RIGHT(LEFT(Лист1!$C3,7),1)</f>
        <v>0</v>
      </c>
      <c r="J4" s="26" t="str">
        <f>RIGHT(LEFT(Лист1!$C3,8),1)</f>
        <v>2</v>
      </c>
      <c r="K4" s="27" t="str">
        <f>RIGHT(LEFT(Лист1!$C3,9),1)</f>
        <v>1</v>
      </c>
      <c r="L4" s="25" t="str">
        <f>RIGHT(LEFT(Лист1!$C3,10),1)</f>
        <v>2</v>
      </c>
      <c r="M4" s="25" t="str">
        <f>RIGHT(LEFT(Лист1!$C3,11),1)</f>
        <v>2</v>
      </c>
      <c r="N4" s="25" t="str">
        <f>RIGHT(LEFT(Лист1!$C3,12),1)</f>
        <v>1</v>
      </c>
      <c r="O4" s="25" t="str">
        <f>RIGHT(LEFT(Лист1!$C3,13),1)</f>
        <v>0</v>
      </c>
      <c r="P4" s="25" t="str">
        <f>RIGHT(LEFT(Лист1!$C3,14),1)</f>
        <v>2</v>
      </c>
      <c r="Q4" s="25" t="str">
        <f>RIGHT(LEFT(Лист1!$C3,15),1)</f>
        <v>1</v>
      </c>
      <c r="R4" s="26" t="str">
        <f>RIGHT(LEFT(Лист1!$C3,16),1)</f>
        <v>2</v>
      </c>
      <c r="S4" s="28">
        <f>SUM(C26:R26)</f>
        <v>0</v>
      </c>
      <c r="T4" s="29">
        <f>COUNTIF($C$49:$R$50,B4)</f>
        <v>0</v>
      </c>
      <c r="U4" s="30">
        <f>COUNTIF($C$51:$R$52,B4)</f>
        <v>0</v>
      </c>
      <c r="V4" s="30">
        <f>COUNTIF($C$53:$R$53,B4)</f>
        <v>0</v>
      </c>
      <c r="W4" s="31">
        <f>COUNTIF(C36:R36,3)</f>
        <v>0</v>
      </c>
      <c r="X4" s="11"/>
      <c r="Y4" s="32">
        <v>1</v>
      </c>
      <c r="Z4" s="67" t="str">
        <f>IF(C$8="",CONCATENATE(C1," (",AB4,"-",AC4,"-",AD4,") - (",AE4,"-",AF4,"-",AG4,")"),D$48)</f>
        <v>Челси - Фулхэм  (4-0-0) - (4-0-0)</v>
      </c>
      <c r="AA4" s="5"/>
      <c r="AB4" s="5">
        <f>COUNTIF($C$4:$C$7,1)</f>
        <v>4</v>
      </c>
      <c r="AC4" s="5">
        <f>COUNTIF($C$4:$C$7,0)</f>
        <v>0</v>
      </c>
      <c r="AD4" s="5">
        <f>COUNTIF($C$4:$C$7,2)</f>
        <v>0</v>
      </c>
      <c r="AE4" s="5">
        <f>COUNTIF($C$10:$C$13,1)</f>
        <v>4</v>
      </c>
      <c r="AF4" s="5">
        <f>COUNTIF($C$10:$C$13,0)</f>
        <v>0</v>
      </c>
      <c r="AG4" s="5">
        <f>COUNTIF($C$10:$C$13,2)</f>
        <v>0</v>
      </c>
      <c r="AH4" s="5"/>
      <c r="AI4" s="5"/>
      <c r="AJ4" s="5"/>
    </row>
    <row r="5" spans="1:36" ht="15">
      <c r="A5" s="23"/>
      <c r="B5" s="24" t="str">
        <f>Лист1!B4</f>
        <v>Шалаев А.</v>
      </c>
      <c r="C5" s="25" t="str">
        <f>LEFT(Лист1!C4,1)</f>
        <v>1</v>
      </c>
      <c r="D5" s="25" t="str">
        <f>RIGHT(LEFT(Лист1!$C4,2),1)</f>
        <v>1</v>
      </c>
      <c r="E5" s="25" t="str">
        <f>RIGHT(LEFT(Лист1!$C4,3),1)</f>
        <v>2</v>
      </c>
      <c r="F5" s="25" t="str">
        <f>RIGHT(LEFT(Лист1!$C4,4),1)</f>
        <v>0</v>
      </c>
      <c r="G5" s="25" t="str">
        <f>RIGHT(LEFT(Лист1!$C4,5),1)</f>
        <v>2</v>
      </c>
      <c r="H5" s="25" t="str">
        <f>RIGHT(LEFT(Лист1!$C4,6),1)</f>
        <v>1</v>
      </c>
      <c r="I5" s="25" t="str">
        <f>RIGHT(LEFT(Лист1!$C4,7),1)</f>
        <v>1</v>
      </c>
      <c r="J5" s="26" t="str">
        <f>RIGHT(LEFT(Лист1!$C4,8),1)</f>
        <v>2</v>
      </c>
      <c r="K5" s="27" t="str">
        <f>RIGHT(LEFT(Лист1!$C4,9),1)</f>
        <v>1</v>
      </c>
      <c r="L5" s="25" t="str">
        <f>RIGHT(LEFT(Лист1!$C4,10),1)</f>
        <v>2</v>
      </c>
      <c r="M5" s="25" t="str">
        <f>RIGHT(LEFT(Лист1!$C4,11),1)</f>
        <v>1</v>
      </c>
      <c r="N5" s="25" t="str">
        <f>RIGHT(LEFT(Лист1!$C4,12),1)</f>
        <v>1</v>
      </c>
      <c r="O5" s="25" t="str">
        <f>RIGHT(LEFT(Лист1!$C4,13),1)</f>
        <v>0</v>
      </c>
      <c r="P5" s="25" t="str">
        <f>RIGHT(LEFT(Лист1!$C4,14),1)</f>
        <v>2</v>
      </c>
      <c r="Q5" s="25" t="str">
        <f>RIGHT(LEFT(Лист1!$C4,15),1)</f>
        <v>1</v>
      </c>
      <c r="R5" s="26" t="str">
        <f>RIGHT(LEFT(Лист1!$C4,16),1)</f>
        <v>2</v>
      </c>
      <c r="S5" s="28">
        <f>SUM(C27:R27)</f>
        <v>0</v>
      </c>
      <c r="T5" s="29">
        <f>COUNTIF($C$49:$R$50,B5)</f>
        <v>0</v>
      </c>
      <c r="U5" s="30">
        <f>COUNTIF($C$51:$R$52,B5)</f>
        <v>0</v>
      </c>
      <c r="V5" s="30">
        <f>COUNTIF($C$53:$R$53,B5)</f>
        <v>0</v>
      </c>
      <c r="W5" s="31"/>
      <c r="X5" s="11"/>
      <c r="Y5" s="32">
        <v>2</v>
      </c>
      <c r="Z5" s="67" t="str">
        <f>IF(D$8="",CONCATENATE(D1," (",AB5,"-",AC5,"-",AD5,") - (",AE5,"-",AF5,"-",AG5,")"),E$48)</f>
        <v>Ливерпуль - Блэкберн  (4-0-0) - (4-0-0)</v>
      </c>
      <c r="AA5" s="5"/>
      <c r="AB5" s="5">
        <f>COUNTIF($D$4:$D$7,1)</f>
        <v>4</v>
      </c>
      <c r="AC5" s="5">
        <f>COUNTIF($D$4:$D$7,0)</f>
        <v>0</v>
      </c>
      <c r="AD5" s="5">
        <f>COUNTIF($D$4:$D$7,2)</f>
        <v>0</v>
      </c>
      <c r="AE5" s="5">
        <f>COUNTIF($D$10:$D$13,1)</f>
        <v>4</v>
      </c>
      <c r="AF5" s="5">
        <f>COUNTIF($D$10:$D$13,0)</f>
        <v>0</v>
      </c>
      <c r="AG5" s="5">
        <f>COUNTIF($D$10:$D$13,2)</f>
        <v>0</v>
      </c>
      <c r="AH5" s="5"/>
      <c r="AI5" s="5"/>
      <c r="AJ5" s="5"/>
    </row>
    <row r="6" spans="1:36" ht="15">
      <c r="A6" s="23"/>
      <c r="B6" s="24" t="str">
        <f>Лист1!B5</f>
        <v>Шкирин В.</v>
      </c>
      <c r="C6" s="25" t="str">
        <f>LEFT(Лист1!C5,1)</f>
        <v>1</v>
      </c>
      <c r="D6" s="25" t="str">
        <f>RIGHT(LEFT(Лист1!$C5,2),1)</f>
        <v>1</v>
      </c>
      <c r="E6" s="25" t="str">
        <f>RIGHT(LEFT(Лист1!$C5,3),1)</f>
        <v>1</v>
      </c>
      <c r="F6" s="25" t="str">
        <f>RIGHT(LEFT(Лист1!$C5,4),1)</f>
        <v>1</v>
      </c>
      <c r="G6" s="25" t="str">
        <f>RIGHT(LEFT(Лист1!$C5,5),1)</f>
        <v>2</v>
      </c>
      <c r="H6" s="25" t="str">
        <f>RIGHT(LEFT(Лист1!$C5,6),1)</f>
        <v>1</v>
      </c>
      <c r="I6" s="25" t="str">
        <f>RIGHT(LEFT(Лист1!$C5,7),1)</f>
        <v>1</v>
      </c>
      <c r="J6" s="26" t="str">
        <f>RIGHT(LEFT(Лист1!$C5,8),1)</f>
        <v>2</v>
      </c>
      <c r="K6" s="27" t="str">
        <f>RIGHT(LEFT(Лист1!$C5,9),1)</f>
        <v>1</v>
      </c>
      <c r="L6" s="25" t="str">
        <f>RIGHT(LEFT(Лист1!$C5,10),1)</f>
        <v>2</v>
      </c>
      <c r="M6" s="25" t="str">
        <f>RIGHT(LEFT(Лист1!$C5,11),1)</f>
        <v>1</v>
      </c>
      <c r="N6" s="25" t="str">
        <f>RIGHT(LEFT(Лист1!$C5,12),1)</f>
        <v>1</v>
      </c>
      <c r="O6" s="25" t="str">
        <f>RIGHT(LEFT(Лист1!$C5,13),1)</f>
        <v>1</v>
      </c>
      <c r="P6" s="25" t="str">
        <f>RIGHT(LEFT(Лист1!$C5,14),1)</f>
        <v>2</v>
      </c>
      <c r="Q6" s="25" t="str">
        <f>RIGHT(LEFT(Лист1!$C5,15),1)</f>
        <v>2</v>
      </c>
      <c r="R6" s="26" t="str">
        <f>RIGHT(LEFT(Лист1!$C5,16),1)</f>
        <v>2</v>
      </c>
      <c r="S6" s="28">
        <f>SUM(C28:R28)</f>
        <v>0</v>
      </c>
      <c r="T6" s="29">
        <f>COUNTIF($C$49:$R$50,B6)</f>
        <v>0</v>
      </c>
      <c r="U6" s="30">
        <f>COUNTIF($C$51:$R$52,B6)</f>
        <v>0</v>
      </c>
      <c r="V6" s="30">
        <f>COUNTIF($C$53:$R$53,B6)</f>
        <v>0</v>
      </c>
      <c r="W6" s="31"/>
      <c r="X6" s="11"/>
      <c r="Y6" s="32">
        <v>3</v>
      </c>
      <c r="Z6" s="67" t="str">
        <f>IF(E$8="",CONCATENATE(E1," (",AB6,"-",AC6,"-",AD6,") - (",AE6,"-",AF6,"-",AG6,")"),F$48)</f>
        <v>Болтон - Ньюкасл  (3-0-1) - (2-0-2)</v>
      </c>
      <c r="AA6" s="5"/>
      <c r="AB6" s="5">
        <f>COUNTIF($E$4:$E$7,1)</f>
        <v>3</v>
      </c>
      <c r="AC6" s="5">
        <f>COUNTIF($E$4:$E$7,0)</f>
        <v>0</v>
      </c>
      <c r="AD6" s="5">
        <f>COUNTIF($E$4:$E$7,2)</f>
        <v>1</v>
      </c>
      <c r="AE6" s="5">
        <f>COUNTIF($E$10:$E$13,1)</f>
        <v>2</v>
      </c>
      <c r="AF6" s="5">
        <f>COUNTIF($E$10:$E$13,0)</f>
        <v>0</v>
      </c>
      <c r="AG6" s="5">
        <f>COUNTIF($E$10:$E$13,2)</f>
        <v>2</v>
      </c>
      <c r="AH6" s="5"/>
      <c r="AI6" s="5"/>
      <c r="AJ6" s="5"/>
    </row>
    <row r="7" spans="1:36" ht="15">
      <c r="A7" s="23"/>
      <c r="B7" s="24" t="str">
        <f>Лист1!B6</f>
        <v>Чистяков А.</v>
      </c>
      <c r="C7" s="25" t="str">
        <f>LEFT(Лист1!C6,1)</f>
        <v>1</v>
      </c>
      <c r="D7" s="25" t="str">
        <f>RIGHT(LEFT(Лист1!$C6,2),1)</f>
        <v>1</v>
      </c>
      <c r="E7" s="25" t="str">
        <f>RIGHT(LEFT(Лист1!$C6,3),1)</f>
        <v>1</v>
      </c>
      <c r="F7" s="25" t="str">
        <f>RIGHT(LEFT(Лист1!$C6,4),1)</f>
        <v>2</v>
      </c>
      <c r="G7" s="25" t="str">
        <f>RIGHT(LEFT(Лист1!$C6,5),1)</f>
        <v>2</v>
      </c>
      <c r="H7" s="25" t="str">
        <f>RIGHT(LEFT(Лист1!$C6,6),1)</f>
        <v>1</v>
      </c>
      <c r="I7" s="25" t="str">
        <f>RIGHT(LEFT(Лист1!$C6,7),1)</f>
        <v>0</v>
      </c>
      <c r="J7" s="26" t="str">
        <f>RIGHT(LEFT(Лист1!$C6,8),1)</f>
        <v>2</v>
      </c>
      <c r="K7" s="27" t="str">
        <f>RIGHT(LEFT(Лист1!$C6,9),1)</f>
        <v>1</v>
      </c>
      <c r="L7" s="25" t="str">
        <f>RIGHT(LEFT(Лист1!$C6,10),1)</f>
        <v>2</v>
      </c>
      <c r="M7" s="25" t="str">
        <f>RIGHT(LEFT(Лист1!$C6,11),1)</f>
        <v>1</v>
      </c>
      <c r="N7" s="25" t="str">
        <f>RIGHT(LEFT(Лист1!$C6,12),1)</f>
        <v>1</v>
      </c>
      <c r="O7" s="25" t="str">
        <f>RIGHT(LEFT(Лист1!$C6,13),1)</f>
        <v>0</v>
      </c>
      <c r="P7" s="25" t="str">
        <f>RIGHT(LEFT(Лист1!$C6,14),1)</f>
        <v>2</v>
      </c>
      <c r="Q7" s="25" t="str">
        <f>RIGHT(LEFT(Лист1!$C6,15),1)</f>
        <v>2</v>
      </c>
      <c r="R7" s="26" t="str">
        <f>RIGHT(LEFT(Лист1!$C6,16),1)</f>
        <v>2</v>
      </c>
      <c r="S7" s="28">
        <f>SUM(C29:R29)</f>
        <v>0</v>
      </c>
      <c r="T7" s="29">
        <f>COUNTIF($C$49:$R$50,B7)</f>
        <v>0</v>
      </c>
      <c r="U7" s="30">
        <f>COUNTIF($C$51:$R$52,B7)</f>
        <v>0</v>
      </c>
      <c r="V7" s="30">
        <f>COUNTIF($C$53:$R$53,B7)</f>
        <v>0</v>
      </c>
      <c r="W7" s="31"/>
      <c r="X7" s="11"/>
      <c r="Y7" s="32">
        <v>4</v>
      </c>
      <c r="Z7" s="67" t="str">
        <f>IF(F$8="",CONCATENATE(F1," (",AB7,"-",AC7,"-",AD7,") - (",AE7,"-",AF7,"-",AG7,")"),G$48)</f>
        <v>Сандерлэнд - Эвертон  (2-1-1) - (1-3-0)</v>
      </c>
      <c r="AA7" s="5"/>
      <c r="AB7" s="5">
        <f>COUNTIF($F$4:$F$7,1)</f>
        <v>2</v>
      </c>
      <c r="AC7" s="5">
        <f>COUNTIF($F$4:$F$7,0)</f>
        <v>1</v>
      </c>
      <c r="AD7" s="5">
        <f>COUNTIF($F$4:$F$7,2)</f>
        <v>1</v>
      </c>
      <c r="AE7" s="5">
        <f>COUNTIF($F$10:$F$13,1)</f>
        <v>1</v>
      </c>
      <c r="AF7" s="5">
        <f>COUNTIF($F$10:$F$13,0)</f>
        <v>3</v>
      </c>
      <c r="AG7" s="5">
        <f>COUNTIF($F$10:$F$13,2)</f>
        <v>0</v>
      </c>
      <c r="AH7" s="5"/>
      <c r="AI7" s="5"/>
      <c r="AJ7" s="5"/>
    </row>
    <row r="8" spans="1:36" ht="15">
      <c r="A8" s="33"/>
      <c r="B8" s="34" t="s">
        <v>10</v>
      </c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5"/>
      <c r="O8" s="35"/>
      <c r="P8" s="35"/>
      <c r="Q8" s="35"/>
      <c r="R8" s="36"/>
      <c r="S8" s="38"/>
      <c r="T8" s="39"/>
      <c r="U8" s="39"/>
      <c r="V8" s="39"/>
      <c r="W8" s="40"/>
      <c r="X8" s="11"/>
      <c r="Y8" s="32">
        <v>5</v>
      </c>
      <c r="Z8" s="67" t="str">
        <f>IF(G$8="",CONCATENATE(G1," (",AB8,"-",AC8,"-",AD8,") - (",AE8,"-",AF8,"-",AG8,")"),H$48)</f>
        <v>Вест Бромвич - Манчестер Сити  (0-0-4) - (0-0-4)</v>
      </c>
      <c r="AA8" s="5"/>
      <c r="AB8" s="5">
        <f>COUNTIF($G$4:$G$7,1)</f>
        <v>0</v>
      </c>
      <c r="AC8" s="5">
        <f>COUNTIF($G$4:$G$7,0)</f>
        <v>0</v>
      </c>
      <c r="AD8" s="5">
        <f>COUNTIF($G$4:$G$7,2)</f>
        <v>4</v>
      </c>
      <c r="AE8" s="5">
        <f>COUNTIF($G$10:$G$13,1)</f>
        <v>0</v>
      </c>
      <c r="AF8" s="5">
        <f>COUNTIF($G$10:$G$13,0)</f>
        <v>0</v>
      </c>
      <c r="AG8" s="5">
        <f>COUNTIF($G$10:$G$13,2)</f>
        <v>4</v>
      </c>
      <c r="AH8" s="5"/>
      <c r="AI8" s="5"/>
      <c r="AJ8" s="5"/>
    </row>
    <row r="9" spans="1:36" ht="15">
      <c r="A9" s="14"/>
      <c r="B9" s="15" t="str">
        <f>Лист1!B14</f>
        <v>"Родник"</v>
      </c>
      <c r="C9" s="16">
        <f>C31</f>
        <v>0</v>
      </c>
      <c r="D9" s="16">
        <f aca="true" t="shared" si="1" ref="D9:R9">D31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7">
        <f t="shared" si="1"/>
        <v>0</v>
      </c>
      <c r="K9" s="18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7">
        <f t="shared" si="1"/>
        <v>0</v>
      </c>
      <c r="S9" s="19">
        <f>SUM(S10:S13)</f>
        <v>0</v>
      </c>
      <c r="T9" s="54">
        <f>SUM(T10:T13)</f>
        <v>0</v>
      </c>
      <c r="U9" s="20"/>
      <c r="V9" s="20"/>
      <c r="W9" s="21"/>
      <c r="X9" s="11"/>
      <c r="Y9" s="32">
        <v>6</v>
      </c>
      <c r="Z9" s="67" t="str">
        <f>IF(H$8="",CONCATENATE(H1," (",AB9,"-",AC9,"-",AD9,") - (",AE9,"-",AF9,"-",AG9,")"),I$48)</f>
        <v>Сток Сити - Астон Вилла  (3-1-0) - (3-1-0)</v>
      </c>
      <c r="AA9" s="5"/>
      <c r="AB9" s="5">
        <f>COUNTIF($H$4:$H$7,1)</f>
        <v>3</v>
      </c>
      <c r="AC9" s="5">
        <f>COUNTIF($H$4:$H$7,0)</f>
        <v>1</v>
      </c>
      <c r="AD9" s="5">
        <f>COUNTIF($H$4:$H$7,2)</f>
        <v>0</v>
      </c>
      <c r="AE9" s="5">
        <f>COUNTIF($H$10:$H$13,1)</f>
        <v>3</v>
      </c>
      <c r="AF9" s="5">
        <f>COUNTIF($H$10:$H$13,0)</f>
        <v>1</v>
      </c>
      <c r="AG9" s="5">
        <f>COUNTIF($H$10:$H$13,2)</f>
        <v>0</v>
      </c>
      <c r="AH9" s="5"/>
      <c r="AI9" s="5"/>
      <c r="AJ9" s="5"/>
    </row>
    <row r="10" spans="1:36" ht="15">
      <c r="A10" s="23"/>
      <c r="B10" s="24" t="str">
        <f>Лист1!B15</f>
        <v>Шевцов Э.</v>
      </c>
      <c r="C10" s="25" t="str">
        <f>LEFT(Лист1!C15,1)</f>
        <v>1</v>
      </c>
      <c r="D10" s="25" t="str">
        <f>RIGHT(LEFT(Лист1!$C15,2),1)</f>
        <v>1</v>
      </c>
      <c r="E10" s="25" t="str">
        <f>RIGHT(LEFT(Лист1!$C15,3),1)</f>
        <v>2</v>
      </c>
      <c r="F10" s="25" t="str">
        <f>RIGHT(LEFT(Лист1!$C15,4),1)</f>
        <v>0</v>
      </c>
      <c r="G10" s="25" t="str">
        <f>RIGHT(LEFT(Лист1!$C15,5),1)</f>
        <v>2</v>
      </c>
      <c r="H10" s="25" t="str">
        <f>RIGHT(LEFT(Лист1!$C15,6),1)</f>
        <v>0</v>
      </c>
      <c r="I10" s="25" t="str">
        <f>RIGHT(LEFT(Лист1!$C15,7),1)</f>
        <v>1</v>
      </c>
      <c r="J10" s="26" t="str">
        <f>RIGHT(LEFT(Лист1!$C15,8),1)</f>
        <v>2</v>
      </c>
      <c r="K10" s="27" t="str">
        <f>RIGHT(LEFT(Лист1!$C15,9),1)</f>
        <v>1</v>
      </c>
      <c r="L10" s="25" t="str">
        <f>RIGHT(LEFT(Лист1!$C15,10),1)</f>
        <v>2</v>
      </c>
      <c r="M10" s="25" t="str">
        <f>RIGHT(LEFT(Лист1!$C15,11),1)</f>
        <v>0</v>
      </c>
      <c r="N10" s="25" t="str">
        <f>RIGHT(LEFT(Лист1!$C15,12),1)</f>
        <v>1</v>
      </c>
      <c r="O10" s="25" t="str">
        <f>RIGHT(LEFT(Лист1!$C15,13),1)</f>
        <v>0</v>
      </c>
      <c r="P10" s="25" t="str">
        <f>RIGHT(LEFT(Лист1!$C15,14),1)</f>
        <v>2</v>
      </c>
      <c r="Q10" s="25" t="str">
        <f>RIGHT(LEFT(Лист1!$C15,15),1)</f>
        <v>2</v>
      </c>
      <c r="R10" s="26" t="str">
        <f>RIGHT(LEFT(Лист1!$C15,16),1)</f>
        <v>2</v>
      </c>
      <c r="S10" s="28">
        <f>SUM(C32:R32)</f>
        <v>0</v>
      </c>
      <c r="T10" s="29">
        <f>COUNTIF($C$49:$R$50,B10)</f>
        <v>0</v>
      </c>
      <c r="U10" s="30">
        <f>COUNTIF($C$51:$R$52,B10)</f>
        <v>0</v>
      </c>
      <c r="V10" s="30">
        <f>COUNTIF($C$53:$R$53,B10)</f>
        <v>0</v>
      </c>
      <c r="W10" s="31">
        <f>COUNTIF(C24:R24,3)</f>
        <v>0</v>
      </c>
      <c r="X10" s="11"/>
      <c r="Y10" s="32">
        <v>7</v>
      </c>
      <c r="Z10" s="67" t="str">
        <f>IF(I$8="",CONCATENATE(I1," (",AB10,"-",AC10,"-",AD10,") - (",AE10,"-",AF10,"-",AG10,")"),J$48)</f>
        <v>Суонси - КПР  (2-2-0) - (4-0-0)</v>
      </c>
      <c r="AA10" s="5"/>
      <c r="AB10" s="5">
        <f>COUNTIF($I$4:$I$7,1)</f>
        <v>2</v>
      </c>
      <c r="AC10" s="5">
        <f>COUNTIF($I$4:$I$7,0)</f>
        <v>2</v>
      </c>
      <c r="AD10" s="5">
        <f>COUNTIF($I$4:$I$7,2)</f>
        <v>0</v>
      </c>
      <c r="AE10" s="5">
        <f>COUNTIF($I$10:$I$13,1)</f>
        <v>4</v>
      </c>
      <c r="AF10" s="5">
        <f>COUNTIF($I$10:$I$13,0)</f>
        <v>0</v>
      </c>
      <c r="AG10" s="5">
        <f>COUNTIF($I$10:$I$13,2)</f>
        <v>0</v>
      </c>
      <c r="AH10" s="5"/>
      <c r="AI10" s="5"/>
      <c r="AJ10" s="5"/>
    </row>
    <row r="11" spans="1:36" ht="15">
      <c r="A11" s="23"/>
      <c r="B11" s="24" t="str">
        <f>Лист1!B16</f>
        <v>Караванский П.</v>
      </c>
      <c r="C11" s="25" t="str">
        <f>LEFT(Лист1!C16,1)</f>
        <v>1</v>
      </c>
      <c r="D11" s="25" t="str">
        <f>RIGHT(LEFT(Лист1!$C16,2),1)</f>
        <v>1</v>
      </c>
      <c r="E11" s="25" t="str">
        <f>RIGHT(LEFT(Лист1!$C16,3),1)</f>
        <v>1</v>
      </c>
      <c r="F11" s="25" t="str">
        <f>RIGHT(LEFT(Лист1!$C16,4),1)</f>
        <v>0</v>
      </c>
      <c r="G11" s="25" t="str">
        <f>RIGHT(LEFT(Лист1!$C16,5),1)</f>
        <v>2</v>
      </c>
      <c r="H11" s="25" t="str">
        <f>RIGHT(LEFT(Лист1!$C16,6),1)</f>
        <v>1</v>
      </c>
      <c r="I11" s="25" t="str">
        <f>RIGHT(LEFT(Лист1!$C16,7),1)</f>
        <v>1</v>
      </c>
      <c r="J11" s="26" t="str">
        <f>RIGHT(LEFT(Лист1!$C16,8),1)</f>
        <v>2</v>
      </c>
      <c r="K11" s="27" t="str">
        <f>RIGHT(LEFT(Лист1!$C16,9),1)</f>
        <v>1</v>
      </c>
      <c r="L11" s="25" t="str">
        <f>RIGHT(LEFT(Лист1!$C16,10),1)</f>
        <v>0</v>
      </c>
      <c r="M11" s="25" t="str">
        <f>RIGHT(LEFT(Лист1!$C16,11),1)</f>
        <v>0</v>
      </c>
      <c r="N11" s="25" t="str">
        <f>RIGHT(LEFT(Лист1!$C16,12),1)</f>
        <v>1</v>
      </c>
      <c r="O11" s="25" t="str">
        <f>RIGHT(LEFT(Лист1!$C16,13),1)</f>
        <v>2</v>
      </c>
      <c r="P11" s="25" t="str">
        <f>RIGHT(LEFT(Лист1!$C16,14),1)</f>
        <v>2</v>
      </c>
      <c r="Q11" s="25" t="str">
        <f>RIGHT(LEFT(Лист1!$C16,15),1)</f>
        <v>2</v>
      </c>
      <c r="R11" s="26" t="str">
        <f>RIGHT(LEFT(Лист1!$C16,16),1)</f>
        <v>2</v>
      </c>
      <c r="S11" s="28">
        <f>SUM(C33:R33)</f>
        <v>0</v>
      </c>
      <c r="T11" s="29">
        <f>COUNTIF($C$49:$R$50,B11)</f>
        <v>0</v>
      </c>
      <c r="U11" s="30">
        <f>COUNTIF($C$51:$R$52,B11)</f>
        <v>0</v>
      </c>
      <c r="V11" s="30">
        <f>COUNTIF($C$53:$R$53,B11)</f>
        <v>0</v>
      </c>
      <c r="W11" s="31"/>
      <c r="X11" s="11"/>
      <c r="Y11" s="32">
        <v>8</v>
      </c>
      <c r="Z11" s="67" t="str">
        <f>IF(J$8="",CONCATENATE(J1," (",AB11,"-",AC11,"-",AD11,") - (",AE11,"-",AF11,"-",AG11,")"),K$48)</f>
        <v>Норвич - Тоттенхэм  (0-0-4) - (0-0-4)</v>
      </c>
      <c r="AA11" s="5"/>
      <c r="AB11" s="5">
        <f>COUNTIF($J$4:$J$7,1)</f>
        <v>0</v>
      </c>
      <c r="AC11" s="5">
        <f>COUNTIF($J$4:$J$7,0)</f>
        <v>0</v>
      </c>
      <c r="AD11" s="5">
        <f>COUNTIF($J$4:$J$7,2)</f>
        <v>4</v>
      </c>
      <c r="AE11" s="5">
        <f>COUNTIF($J$10:$J$13,1)</f>
        <v>0</v>
      </c>
      <c r="AF11" s="5">
        <f>COUNTIF($J$10:$J$13,0)</f>
        <v>0</v>
      </c>
      <c r="AG11" s="5">
        <f>COUNTIF($J$10:$J$13,2)</f>
        <v>4</v>
      </c>
      <c r="AH11" s="5"/>
      <c r="AI11" s="5"/>
      <c r="AJ11" s="5"/>
    </row>
    <row r="12" spans="1:36" ht="15">
      <c r="A12" s="23"/>
      <c r="B12" s="24" t="str">
        <f>Лист1!B17</f>
        <v>Караванская М.</v>
      </c>
      <c r="C12" s="25" t="str">
        <f>LEFT(Лист1!C17,1)</f>
        <v>1</v>
      </c>
      <c r="D12" s="25" t="str">
        <f>RIGHT(LEFT(Лист1!$C17,2),1)</f>
        <v>1</v>
      </c>
      <c r="E12" s="25" t="str">
        <f>RIGHT(LEFT(Лист1!$C17,3),1)</f>
        <v>1</v>
      </c>
      <c r="F12" s="25" t="str">
        <f>RIGHT(LEFT(Лист1!$C17,4),1)</f>
        <v>1</v>
      </c>
      <c r="G12" s="25" t="str">
        <f>RIGHT(LEFT(Лист1!$C17,5),1)</f>
        <v>2</v>
      </c>
      <c r="H12" s="25" t="str">
        <f>RIGHT(LEFT(Лист1!$C17,6),1)</f>
        <v>1</v>
      </c>
      <c r="I12" s="25" t="str">
        <f>RIGHT(LEFT(Лист1!$C17,7),1)</f>
        <v>1</v>
      </c>
      <c r="J12" s="26" t="str">
        <f>RIGHT(LEFT(Лист1!$C17,8),1)</f>
        <v>2</v>
      </c>
      <c r="K12" s="27" t="str">
        <f>RIGHT(LEFT(Лист1!$C17,9),1)</f>
        <v>1</v>
      </c>
      <c r="L12" s="25" t="str">
        <f>RIGHT(LEFT(Лист1!$C17,10),1)</f>
        <v>0</v>
      </c>
      <c r="M12" s="25" t="str">
        <f>RIGHT(LEFT(Лист1!$C17,11),1)</f>
        <v>1</v>
      </c>
      <c r="N12" s="25" t="str">
        <f>RIGHT(LEFT(Лист1!$C17,12),1)</f>
        <v>1</v>
      </c>
      <c r="O12" s="25" t="str">
        <f>RIGHT(LEFT(Лист1!$C17,13),1)</f>
        <v>1</v>
      </c>
      <c r="P12" s="25" t="str">
        <f>RIGHT(LEFT(Лист1!$C17,14),1)</f>
        <v>2</v>
      </c>
      <c r="Q12" s="25" t="str">
        <f>RIGHT(LEFT(Лист1!$C17,15),1)</f>
        <v>2</v>
      </c>
      <c r="R12" s="26" t="str">
        <f>RIGHT(LEFT(Лист1!$C17,16),1)</f>
        <v>2</v>
      </c>
      <c r="S12" s="28">
        <f>SUM(C34:R34)</f>
        <v>0</v>
      </c>
      <c r="T12" s="29">
        <f>COUNTIF($C$49:$R$50,B12)</f>
        <v>0</v>
      </c>
      <c r="U12" s="30">
        <f>COUNTIF($C$51:$R$52,B12)</f>
        <v>0</v>
      </c>
      <c r="V12" s="30">
        <f>COUNTIF($C$53:$R$53,B12)</f>
        <v>0</v>
      </c>
      <c r="W12" s="31"/>
      <c r="X12" s="11"/>
      <c r="Y12" s="32"/>
      <c r="Z12" s="67" t="str">
        <f>W37</f>
        <v> Перерыв.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 thickBot="1">
      <c r="A13" s="41"/>
      <c r="B13" s="42" t="str">
        <f>Лист1!B18</f>
        <v>Косарев Е.</v>
      </c>
      <c r="C13" s="43" t="str">
        <f>LEFT(Лист1!C18,1)</f>
        <v>1</v>
      </c>
      <c r="D13" s="43" t="str">
        <f>RIGHT(LEFT(Лист1!$C18,2),1)</f>
        <v>1</v>
      </c>
      <c r="E13" s="43" t="str">
        <f>RIGHT(LEFT(Лист1!$C18,3),1)</f>
        <v>2</v>
      </c>
      <c r="F13" s="43" t="str">
        <f>RIGHT(LEFT(Лист1!$C18,4),1)</f>
        <v>0</v>
      </c>
      <c r="G13" s="43" t="str">
        <f>RIGHT(LEFT(Лист1!$C18,5),1)</f>
        <v>2</v>
      </c>
      <c r="H13" s="43" t="str">
        <f>RIGHT(LEFT(Лист1!$C18,6),1)</f>
        <v>1</v>
      </c>
      <c r="I13" s="43" t="str">
        <f>RIGHT(LEFT(Лист1!$C18,7),1)</f>
        <v>1</v>
      </c>
      <c r="J13" s="44" t="str">
        <f>RIGHT(LEFT(Лист1!$C18,8),1)</f>
        <v>2</v>
      </c>
      <c r="K13" s="45" t="str">
        <f>RIGHT(LEFT(Лист1!$C18,9),1)</f>
        <v>1</v>
      </c>
      <c r="L13" s="43" t="str">
        <f>RIGHT(LEFT(Лист1!$C18,10),1)</f>
        <v>0</v>
      </c>
      <c r="M13" s="43" t="str">
        <f>RIGHT(LEFT(Лист1!$C18,11),1)</f>
        <v>1</v>
      </c>
      <c r="N13" s="43" t="str">
        <f>RIGHT(LEFT(Лист1!$C18,12),1)</f>
        <v>1</v>
      </c>
      <c r="O13" s="43" t="str">
        <f>RIGHT(LEFT(Лист1!$C18,13),1)</f>
        <v>2</v>
      </c>
      <c r="P13" s="43" t="str">
        <f>RIGHT(LEFT(Лист1!$C18,14),1)</f>
        <v>2</v>
      </c>
      <c r="Q13" s="43" t="str">
        <f>RIGHT(LEFT(Лист1!$C18,15),1)</f>
        <v>0</v>
      </c>
      <c r="R13" s="44" t="str">
        <f>RIGHT(LEFT(Лист1!$C18,16),1)</f>
        <v>2</v>
      </c>
      <c r="S13" s="46">
        <f>SUM(C35:R35)</f>
        <v>0</v>
      </c>
      <c r="T13" s="47">
        <f>COUNTIF($C$49:$R$50,B13)</f>
        <v>0</v>
      </c>
      <c r="U13" s="48">
        <f>COUNTIF($C$51:$R$52,B13)</f>
        <v>0</v>
      </c>
      <c r="V13" s="48">
        <f>COUNTIF($C$53:$R$53,B13)</f>
        <v>0</v>
      </c>
      <c r="W13" s="49"/>
      <c r="X13" s="11"/>
      <c r="Y13" s="32">
        <v>9</v>
      </c>
      <c r="Z13" s="67" t="str">
        <f>IF(K$8="",CONCATENATE(K1," (",AB13,"-",AC13,"-",AD13,") - (",AE13,"-",AF13,"-",AG13,")"),CONCATENATE(W38,L$48))</f>
        <v>Ливерпуль - Ньюкасл  (4-0-0) - (4-0-0)</v>
      </c>
      <c r="AA13" s="5"/>
      <c r="AB13" s="5">
        <f>COUNTIF($K$4:$K$7,1)</f>
        <v>4</v>
      </c>
      <c r="AC13" s="5">
        <f>COUNTIF($K$4:$K$7,0)</f>
        <v>0</v>
      </c>
      <c r="AD13" s="5">
        <f>COUNTIF($K$4:$K$7,2)</f>
        <v>0</v>
      </c>
      <c r="AE13" s="5">
        <f>COUNTIF($K$10:$K$13,1)</f>
        <v>4</v>
      </c>
      <c r="AF13" s="5">
        <f>COUNTIF($K$10:$K$13,0)</f>
        <v>0</v>
      </c>
      <c r="AG13" s="5">
        <f>COUNTIF($K$10:$K$13,2)</f>
        <v>0</v>
      </c>
      <c r="AH13" s="5"/>
      <c r="AI13" s="5"/>
      <c r="AJ13" s="5"/>
    </row>
    <row r="14" spans="1:36" ht="16.5" thickBot="1" thickTop="1">
      <c r="A14" s="5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"/>
      <c r="T14" s="5"/>
      <c r="U14" s="5"/>
      <c r="V14" s="5"/>
      <c r="W14" s="5"/>
      <c r="X14" s="11"/>
      <c r="Y14" s="32">
        <v>10</v>
      </c>
      <c r="Z14" s="67" t="str">
        <f>IF(L$8="",CONCATENATE(L1," (",AB14,"-",AC14,"-",AD14,") - (",AE14,"-",AF14,"-",AG14,")"),M$48)</f>
        <v>Суонси - Тоттенхэм  (0-0-4) - (0-3-1)</v>
      </c>
      <c r="AA14" s="5"/>
      <c r="AB14" s="5">
        <f>COUNTIF($L$4:$L$7,1)</f>
        <v>0</v>
      </c>
      <c r="AC14" s="5">
        <f>COUNTIF($L$4:$L$7,0)</f>
        <v>0</v>
      </c>
      <c r="AD14" s="5">
        <f>COUNTIF($L$4:$L$7,2)</f>
        <v>4</v>
      </c>
      <c r="AE14" s="5">
        <f>COUNTIF($L$10:$L$13,1)</f>
        <v>0</v>
      </c>
      <c r="AF14" s="5">
        <f>COUNTIF($L$10:$L$13,0)</f>
        <v>3</v>
      </c>
      <c r="AG14" s="5">
        <f>COUNTIF($L$10:$L$13,2)</f>
        <v>1</v>
      </c>
      <c r="AH14" s="5"/>
      <c r="AI14" s="5"/>
      <c r="AJ14" s="5"/>
    </row>
    <row r="15" spans="1:36" ht="15.75" thickTop="1">
      <c r="A15" s="5"/>
      <c r="B15" s="90" t="str">
        <f>CONCATENATE(B3," - ",B9," - ",T3,":",T9," (",S24,":",S36,")")</f>
        <v>"Салют" - "Родник" - 0:0 (0:0)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1"/>
      <c r="Y15" s="32">
        <v>11</v>
      </c>
      <c r="Z15" s="67" t="str">
        <f>IF(M$8="",CONCATENATE(M1," (",AB15,"-",AC15,"-",AD15,") - (",AE15,"-",AF15,"-",AG15,")"),N$48)</f>
        <v>Норвич - Фулхэм  (3-0-1) - (2-2-0)</v>
      </c>
      <c r="AA15" s="5"/>
      <c r="AB15" s="5">
        <f>COUNTIF($M$4:$M$7,1)</f>
        <v>3</v>
      </c>
      <c r="AC15" s="5">
        <f>COUNTIF($M$4:$M$7,0)</f>
        <v>0</v>
      </c>
      <c r="AD15" s="5">
        <f>COUNTIF($M$4:$M$7,2)</f>
        <v>1</v>
      </c>
      <c r="AE15" s="5">
        <f>COUNTIF($M$10:$M$13,1)</f>
        <v>2</v>
      </c>
      <c r="AF15" s="5">
        <f>COUNTIF($M$10:$M$13,0)</f>
        <v>2</v>
      </c>
      <c r="AG15" s="5">
        <f>COUNTIF($M$10:$M$13,2)</f>
        <v>0</v>
      </c>
      <c r="AH15" s="5"/>
      <c r="AI15" s="5"/>
      <c r="AJ15" s="5"/>
    </row>
    <row r="16" spans="1:36" ht="15">
      <c r="A16" s="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1"/>
      <c r="Y16" s="32">
        <v>12</v>
      </c>
      <c r="Z16" s="67" t="str">
        <f>IF(N$8="",CONCATENATE(N1," (",AB16,"-",AC16,"-",AD16,") - (",AE16,"-",AF16,"-",AG16,")"),O$48)</f>
        <v>Болтон - Вулверхэмптон  (4-0-0) - (4-0-0)</v>
      </c>
      <c r="AA16" s="5"/>
      <c r="AB16" s="5">
        <f>COUNTIF($N$4:$N$7,1)</f>
        <v>4</v>
      </c>
      <c r="AC16" s="5">
        <f>COUNTIF($N$4:$N$7,0)</f>
        <v>0</v>
      </c>
      <c r="AD16" s="5">
        <f>COUNTIF($N$4:$N$7,2)</f>
        <v>0</v>
      </c>
      <c r="AE16" s="5">
        <f>COUNTIF($N$10:$N$13,1)</f>
        <v>4</v>
      </c>
      <c r="AF16" s="5">
        <f>COUNTIF($N$10:$N$13,0)</f>
        <v>0</v>
      </c>
      <c r="AG16" s="5">
        <f>COUNTIF($N$10:$N$13,2)</f>
        <v>0</v>
      </c>
      <c r="AH16" s="5"/>
      <c r="AI16" s="5"/>
      <c r="AJ16" s="5"/>
    </row>
    <row r="17" spans="1:36" ht="15" customHeight="1">
      <c r="A17" s="5"/>
      <c r="B17" s="69" t="str">
        <f>CONCATENATE("    Голы: ",C55,D55,E55,F55,G55,H55,I55,J55,K55,L55,M55,N55,O55,P55,Q55,R55)</f>
        <v>    Голы: 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11"/>
      <c r="Y17" s="32">
        <v>13</v>
      </c>
      <c r="Z17" s="67" t="str">
        <f>IF(O$8="",CONCATENATE(O1," (",AB17,"-",AC17,"-",AD17,") - (",AE17,"-",AF17,"-",AG17,")"),P$48)</f>
        <v>Вест Бромвич - Эвертон  (1-3-0) - (1-1-2)</v>
      </c>
      <c r="AA17" s="5"/>
      <c r="AB17" s="5">
        <f>COUNTIF($O$4:$O$7,1)</f>
        <v>1</v>
      </c>
      <c r="AC17" s="5">
        <f>COUNTIF($O$4:$O$7,0)</f>
        <v>3</v>
      </c>
      <c r="AD17" s="5">
        <f>COUNTIF($O$4:$O$7,2)</f>
        <v>0</v>
      </c>
      <c r="AE17" s="5">
        <f>COUNTIF($O$10:$O$13,1)</f>
        <v>1</v>
      </c>
      <c r="AF17" s="5">
        <f>COUNTIF($O$10:$O$13,0)</f>
        <v>1</v>
      </c>
      <c r="AG17" s="5">
        <f>COUNTIF($O$10:$O$13,2)</f>
        <v>2</v>
      </c>
      <c r="AH17" s="5"/>
      <c r="AI17" s="5"/>
      <c r="AJ17" s="5"/>
    </row>
    <row r="18" spans="1:36" ht="15">
      <c r="A18" s="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11"/>
      <c r="Y18" s="32">
        <v>14</v>
      </c>
      <c r="Z18" s="67" t="str">
        <f>IF(P$8="",CONCATENATE(P1," (",AB18,"-",AC18,"-",AD18,") - (",AE18,"-",AF18,"-",AG18,")"),Q$48)</f>
        <v>Сандерлэнд - Манчестер Сити  (0-0-4) - (0-0-4)</v>
      </c>
      <c r="AA18" s="5"/>
      <c r="AB18" s="5">
        <f>COUNTIF($P$4:$P$7,1)</f>
        <v>0</v>
      </c>
      <c r="AC18" s="5">
        <f>COUNTIF($P$4:$P$7,0)</f>
        <v>0</v>
      </c>
      <c r="AD18" s="5">
        <f>COUNTIF($P$4:$P$7,2)</f>
        <v>4</v>
      </c>
      <c r="AE18" s="5">
        <f>COUNTIF($P$10:$P$13,1)</f>
        <v>0</v>
      </c>
      <c r="AF18" s="5">
        <f>COUNTIF($P$10:$P$13,0)</f>
        <v>0</v>
      </c>
      <c r="AG18" s="5">
        <f>COUNTIF($P$10:$P$13,2)</f>
        <v>4</v>
      </c>
      <c r="AH18" s="5"/>
      <c r="AI18" s="5"/>
      <c r="AJ18" s="5"/>
    </row>
    <row r="19" spans="1:36" ht="15">
      <c r="A19" s="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"/>
      <c r="Y19" s="32">
        <v>15</v>
      </c>
      <c r="Z19" s="67" t="str">
        <f>IF(Q$8="",CONCATENATE(Q1," (",AB19,"-",AC19,"-",AD19,") - (",AE19,"-",AF19,"-",AG19,")"),R$48)</f>
        <v>Блэкберн - Сток Сити  (2-0-2) - (0-1-3)</v>
      </c>
      <c r="AA19" s="5"/>
      <c r="AB19" s="5">
        <f>COUNTIF($Q$4:$Q$7,1)</f>
        <v>2</v>
      </c>
      <c r="AC19" s="5">
        <f>COUNTIF($Q$4:$Q$7,0)</f>
        <v>0</v>
      </c>
      <c r="AD19" s="5">
        <f>COUNTIF($Q$4:$Q$7,2)</f>
        <v>2</v>
      </c>
      <c r="AE19" s="5">
        <f>COUNTIF($Q$10:$Q$13,1)</f>
        <v>0</v>
      </c>
      <c r="AF19" s="5">
        <f>COUNTIF($Q$10:$Q$13,0)</f>
        <v>1</v>
      </c>
      <c r="AG19" s="5">
        <f>COUNTIF($Q$10:$Q$13,2)</f>
        <v>3</v>
      </c>
      <c r="AH19" s="5"/>
      <c r="AI19" s="5"/>
      <c r="AJ19" s="5"/>
    </row>
    <row r="20" spans="1:36" ht="15">
      <c r="A20" s="5"/>
      <c r="B20" s="82" t="str">
        <f>CONCATENATE(B3," (",S3,"): ",B4,"-",S4,", ",B5,"-",S5,", ",B6,"-",S6,", ",B7,"-",S7)</f>
        <v>"Салют" (0): Сухарев С.-0, Шалаев А.-0, Шкирин В.-0, Чистяков А.-0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1"/>
      <c r="Y20" s="32">
        <v>16</v>
      </c>
      <c r="Z20" s="67" t="str">
        <f>IF(R$8="",CONCATENATE(R1," (",AB20,"-",AC20,"-",AD20,") - (",AE20,"-",AF20,"-",AG20,")"),S$48)</f>
        <v>Фулхэм - Арсенал (0-0-4) - (0-0-4)</v>
      </c>
      <c r="AA20" s="5"/>
      <c r="AB20" s="5">
        <f>COUNTIF($R$4:$R$7,1)</f>
        <v>0</v>
      </c>
      <c r="AC20" s="5">
        <f>COUNTIF($R$4:$R$7,0)</f>
        <v>0</v>
      </c>
      <c r="AD20" s="5">
        <f>COUNTIF($R$4:$R$7,2)</f>
        <v>4</v>
      </c>
      <c r="AE20" s="5">
        <f>COUNTIF($R$10:$R$13,1)</f>
        <v>0</v>
      </c>
      <c r="AF20" s="5">
        <f>COUNTIF($R$10:$R$13,0)</f>
        <v>0</v>
      </c>
      <c r="AG20" s="5">
        <f>COUNTIF($R$10:$R$13,2)</f>
        <v>4</v>
      </c>
      <c r="AH20" s="5"/>
      <c r="AI20" s="5"/>
      <c r="AJ20" s="5"/>
    </row>
    <row r="21" spans="1:36" ht="15.75" thickBot="1">
      <c r="A21" s="5"/>
      <c r="B21" s="85" t="str">
        <f>CONCATENATE(B9," (",S9,"): ",B10,"-",S10,", ",B11,"-",S11,", ",B12,"-",S12,", ",B13,"-",S13)</f>
        <v>"Родник" (0): Шевцов Э.-0, Караванский П.-0, Караванская М.-0, Косарев Е.-0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11"/>
      <c r="Y21" s="51"/>
      <c r="Z21" s="68" t="s">
        <v>44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 thickTop="1">
      <c r="A22" s="5"/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hidden="1">
      <c r="A23" s="5"/>
      <c r="B23" s="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  <c r="T23" s="5"/>
      <c r="U23" s="5"/>
      <c r="V23" s="5"/>
      <c r="W23" s="5"/>
      <c r="X23" s="5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hidden="1">
      <c r="A24" s="5"/>
      <c r="B24" s="5"/>
      <c r="C24" s="50">
        <f>IF(C30="G1",1,IF(AND(C30="C1",C32=0),1,IF(AND(C30="C1",C32=1),3,0)))</f>
        <v>0</v>
      </c>
      <c r="D24" s="50">
        <f aca="true" t="shared" si="2" ref="D24:R24">IF(D30="G1",1,IF(AND(D30="C1",D32=0),1,IF(AND(D30="C1",D32=1),3,0)))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50">
        <f>COUNTIF(C24:J24,1)</f>
        <v>0</v>
      </c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hidden="1">
      <c r="A25" s="5"/>
      <c r="B25" s="5" t="s">
        <v>12</v>
      </c>
      <c r="C25" s="50">
        <f>SUM(C26:C29)</f>
        <v>0</v>
      </c>
      <c r="D25" s="50">
        <f aca="true" t="shared" si="3" ref="D25:R25">SUM(D26:D29)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 t="shared" si="3"/>
        <v>0</v>
      </c>
      <c r="O25" s="50">
        <f t="shared" si="3"/>
        <v>0</v>
      </c>
      <c r="P25" s="50">
        <f t="shared" si="3"/>
        <v>0</v>
      </c>
      <c r="Q25" s="50">
        <f t="shared" si="3"/>
        <v>0</v>
      </c>
      <c r="R25" s="50">
        <f t="shared" si="3"/>
        <v>0</v>
      </c>
      <c r="S25" s="5"/>
      <c r="T25" s="5"/>
      <c r="U25" s="5"/>
      <c r="V25" s="5"/>
      <c r="W25" s="5" t="s">
        <v>13</v>
      </c>
      <c r="X25" s="5" t="s">
        <v>14</v>
      </c>
      <c r="Y25" s="5" t="s">
        <v>15</v>
      </c>
      <c r="Z25" s="5" t="s">
        <v>50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hidden="1">
      <c r="A26" s="5"/>
      <c r="B26" s="5"/>
      <c r="C26" s="50">
        <f>IF(C4=C$8,1,0)</f>
        <v>0</v>
      </c>
      <c r="D26" s="50">
        <f aca="true" t="shared" si="4" ref="D26:R26">IF(D4=D$8,1,0)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50">
        <f t="shared" si="4"/>
        <v>0</v>
      </c>
      <c r="R26" s="50">
        <f t="shared" si="4"/>
        <v>0</v>
      </c>
      <c r="S26" s="5"/>
      <c r="T26" s="5"/>
      <c r="U26" s="5"/>
      <c r="V26" s="5"/>
      <c r="W26" s="5" t="s">
        <v>25</v>
      </c>
      <c r="X26" s="5" t="s">
        <v>18</v>
      </c>
      <c r="Y26" s="5" t="s">
        <v>16</v>
      </c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hidden="1">
      <c r="A27" s="5"/>
      <c r="B27" s="5"/>
      <c r="C27" s="50">
        <f aca="true" t="shared" si="5" ref="C27:R35">IF(C5=C$8,1,0)</f>
        <v>0</v>
      </c>
      <c r="D27" s="50">
        <f t="shared" si="5"/>
        <v>0</v>
      </c>
      <c r="E27" s="50">
        <f t="shared" si="5"/>
        <v>0</v>
      </c>
      <c r="F27" s="50">
        <f t="shared" si="5"/>
        <v>0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  <c r="S27" s="5"/>
      <c r="T27" s="5"/>
      <c r="U27" s="5"/>
      <c r="V27" s="5"/>
      <c r="W27" s="5" t="s">
        <v>31</v>
      </c>
      <c r="X27" s="5" t="s">
        <v>19</v>
      </c>
      <c r="Y27" s="5"/>
      <c r="Z27" s="6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hidden="1">
      <c r="A28" s="5"/>
      <c r="B28" s="5"/>
      <c r="C28" s="50">
        <f t="shared" si="5"/>
        <v>0</v>
      </c>
      <c r="D28" s="50">
        <f t="shared" si="5"/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50">
        <f t="shared" si="5"/>
        <v>0</v>
      </c>
      <c r="P28" s="50">
        <f t="shared" si="5"/>
        <v>0</v>
      </c>
      <c r="Q28" s="50">
        <f t="shared" si="5"/>
        <v>0</v>
      </c>
      <c r="R28" s="50">
        <f t="shared" si="5"/>
        <v>0</v>
      </c>
      <c r="S28" s="5"/>
      <c r="T28" s="5"/>
      <c r="U28" s="5"/>
      <c r="V28" s="5"/>
      <c r="W28" s="5" t="s">
        <v>26</v>
      </c>
      <c r="X28" s="5" t="s">
        <v>53</v>
      </c>
      <c r="Y28" s="5"/>
      <c r="Z28" s="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hidden="1">
      <c r="A29" s="5"/>
      <c r="B29" s="5"/>
      <c r="C29" s="50">
        <f t="shared" si="5"/>
        <v>0</v>
      </c>
      <c r="D29" s="50">
        <f t="shared" si="5"/>
        <v>0</v>
      </c>
      <c r="E29" s="50">
        <f t="shared" si="5"/>
        <v>0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50">
        <f t="shared" si="5"/>
        <v>0</v>
      </c>
      <c r="P29" s="50">
        <f t="shared" si="5"/>
        <v>0</v>
      </c>
      <c r="Q29" s="50">
        <f t="shared" si="5"/>
        <v>0</v>
      </c>
      <c r="R29" s="50">
        <f t="shared" si="5"/>
        <v>0</v>
      </c>
      <c r="S29" s="5"/>
      <c r="T29" s="5"/>
      <c r="U29" s="5"/>
      <c r="V29" s="5"/>
      <c r="W29" s="5" t="s">
        <v>42</v>
      </c>
      <c r="X29" s="5" t="s">
        <v>20</v>
      </c>
      <c r="Y29" s="5" t="s">
        <v>27</v>
      </c>
      <c r="Z29" s="6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hidden="1">
      <c r="A30" s="5">
        <v>1</v>
      </c>
      <c r="B30" s="5"/>
      <c r="C30" s="50" t="str">
        <f>IF(C25=C31,"A",IF(C25-C31=1,"B1",IF(C25-C31=2,"C1",IF(C25-C31&gt;2,"G1",IF(C31-C25=1,"B2",IF(C31-C25=2,"C2",IF(C31-C25&gt;2,"G2")))))))</f>
        <v>A</v>
      </c>
      <c r="D30" s="50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50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50" t="str">
        <f t="shared" si="6"/>
        <v>A</v>
      </c>
      <c r="G30" s="50" t="str">
        <f t="shared" si="6"/>
        <v>A</v>
      </c>
      <c r="H30" s="50" t="str">
        <f t="shared" si="6"/>
        <v>A</v>
      </c>
      <c r="I30" s="50" t="str">
        <f t="shared" si="6"/>
        <v>A</v>
      </c>
      <c r="J30" s="50" t="str">
        <f t="shared" si="6"/>
        <v>A</v>
      </c>
      <c r="K30" s="50" t="str">
        <f>IF(K25=K31,"A",IF(K25-K31=1,"B1",IF(K25-K31=2,"C1",IF(K25-K31&gt;2,"G1",IF(K31-K25=1,"B2",IF(K31-K25=2,"C2",IF(K31-K25&gt;2,"G2")))))))</f>
        <v>A</v>
      </c>
      <c r="L30" s="50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50" t="str">
        <f t="shared" si="7"/>
        <v>A</v>
      </c>
      <c r="N30" s="50" t="str">
        <f t="shared" si="7"/>
        <v>A</v>
      </c>
      <c r="O30" s="50" t="str">
        <f t="shared" si="7"/>
        <v>A</v>
      </c>
      <c r="P30" s="50" t="str">
        <f t="shared" si="7"/>
        <v>A</v>
      </c>
      <c r="Q30" s="50" t="str">
        <f t="shared" si="7"/>
        <v>A</v>
      </c>
      <c r="R30" s="50" t="str">
        <f t="shared" si="7"/>
        <v>A</v>
      </c>
      <c r="S30" s="5"/>
      <c r="T30" s="5"/>
      <c r="U30" s="5"/>
      <c r="V30" s="5"/>
      <c r="W30" s="5" t="s">
        <v>52</v>
      </c>
      <c r="X30" s="5"/>
      <c r="Y30" s="5"/>
      <c r="Z30" s="6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hidden="1">
      <c r="A31" s="5"/>
      <c r="B31" s="5"/>
      <c r="C31" s="50">
        <f>SUM(C32:C35)</f>
        <v>0</v>
      </c>
      <c r="D31" s="50">
        <f aca="true" t="shared" si="8" ref="D31:R31">SUM(D32:D35)</f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"/>
      <c r="T31" s="5"/>
      <c r="U31" s="5"/>
      <c r="V31" s="5"/>
      <c r="W31" s="5" t="s">
        <v>21</v>
      </c>
      <c r="X31" s="5"/>
      <c r="Y31" s="5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hidden="1">
      <c r="A32" s="5"/>
      <c r="B32" s="5"/>
      <c r="C32" s="50">
        <f t="shared" si="5"/>
        <v>0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0">
        <f t="shared" si="5"/>
        <v>0</v>
      </c>
      <c r="L32" s="50">
        <f t="shared" si="5"/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"/>
      <c r="T32" s="5"/>
      <c r="U32" s="5"/>
      <c r="V32" s="5"/>
      <c r="W32" s="5" t="s">
        <v>28</v>
      </c>
      <c r="X32" s="5" t="s">
        <v>22</v>
      </c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hidden="1">
      <c r="A33" s="5"/>
      <c r="B33" s="5"/>
      <c r="C33" s="50">
        <f t="shared" si="5"/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"/>
      <c r="T33" s="5"/>
      <c r="U33" s="5"/>
      <c r="V33" s="5"/>
      <c r="W33" s="5" t="s">
        <v>29</v>
      </c>
      <c r="X33" s="5" t="s">
        <v>41</v>
      </c>
      <c r="Y33" s="5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hidden="1">
      <c r="A34" s="5"/>
      <c r="B34" s="5"/>
      <c r="C34" s="50">
        <f t="shared" si="5"/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0">
        <f t="shared" si="5"/>
        <v>0</v>
      </c>
      <c r="K34" s="50">
        <f t="shared" si="5"/>
        <v>0</v>
      </c>
      <c r="L34" s="50">
        <f t="shared" si="5"/>
        <v>0</v>
      </c>
      <c r="M34" s="50">
        <f t="shared" si="5"/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"/>
      <c r="T34" s="5"/>
      <c r="U34" s="5"/>
      <c r="V34" s="5"/>
      <c r="W34" s="5" t="s">
        <v>23</v>
      </c>
      <c r="X34" s="5"/>
      <c r="Y34" s="5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hidden="1">
      <c r="A35" s="5"/>
      <c r="B35" s="5"/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50">
        <f t="shared" si="5"/>
        <v>0</v>
      </c>
      <c r="L35" s="50">
        <f t="shared" si="5"/>
        <v>0</v>
      </c>
      <c r="M35" s="50">
        <f t="shared" si="5"/>
        <v>0</v>
      </c>
      <c r="N35" s="50">
        <f t="shared" si="5"/>
        <v>0</v>
      </c>
      <c r="O35" s="50">
        <f t="shared" si="5"/>
        <v>0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"/>
      <c r="T35" s="5"/>
      <c r="U35" s="5"/>
      <c r="V35" s="5"/>
      <c r="W35" s="5" t="s">
        <v>30</v>
      </c>
      <c r="X35" s="5" t="s">
        <v>51</v>
      </c>
      <c r="Y35" s="5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" hidden="1">
      <c r="A36" s="5"/>
      <c r="B36" s="5"/>
      <c r="C36" s="50">
        <f>IF(C30="G2",1,IF(AND(C30="C2",C26=0),1,IF(AND(C30="C2",C26=1),3,0)))</f>
        <v>0</v>
      </c>
      <c r="D36" s="50">
        <f aca="true" t="shared" si="9" ref="D36:R36">IF(D30="G2",1,IF(AND(D30="C2",D26=0),1,IF(AND(D30="C2",D26=1),3,0)))</f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>
        <f t="shared" si="9"/>
        <v>0</v>
      </c>
      <c r="K36" s="50">
        <f t="shared" si="9"/>
        <v>0</v>
      </c>
      <c r="L36" s="50">
        <f t="shared" si="9"/>
        <v>0</v>
      </c>
      <c r="M36" s="50">
        <f t="shared" si="9"/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  <c r="Q36" s="50">
        <f t="shared" si="9"/>
        <v>0</v>
      </c>
      <c r="R36" s="50">
        <f t="shared" si="9"/>
        <v>0</v>
      </c>
      <c r="S36" s="50">
        <f>COUNTIF(C36:J36,1)</f>
        <v>0</v>
      </c>
      <c r="T36" s="5"/>
      <c r="U36" s="5"/>
      <c r="V36" s="5"/>
      <c r="W36" s="5" t="s">
        <v>17</v>
      </c>
      <c r="X36" s="5"/>
      <c r="Y36" s="5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hidden="1">
      <c r="A37" s="5"/>
      <c r="B37" s="5" t="s">
        <v>37</v>
      </c>
      <c r="C37" s="50">
        <f>IF(C26=1,$B4,IF(C27=1,$B5,IF(C28=1,$B6,IF(C29=1,$B7,""))))</f>
      </c>
      <c r="D37" s="50">
        <f aca="true" t="shared" si="10" ref="D37:R37">IF(D26=1,$B4,IF(D27=1,$B5,IF(D28=1,$B6,IF(D29=1,$B7,""))))</f>
      </c>
      <c r="E37" s="50">
        <f t="shared" si="10"/>
      </c>
      <c r="F37" s="50">
        <f t="shared" si="10"/>
      </c>
      <c r="G37" s="50">
        <f t="shared" si="10"/>
      </c>
      <c r="H37" s="50">
        <f t="shared" si="10"/>
      </c>
      <c r="I37" s="50">
        <f t="shared" si="10"/>
      </c>
      <c r="J37" s="50">
        <f t="shared" si="10"/>
      </c>
      <c r="K37" s="50">
        <f t="shared" si="10"/>
      </c>
      <c r="L37" s="50">
        <f t="shared" si="10"/>
      </c>
      <c r="M37" s="50">
        <f t="shared" si="10"/>
      </c>
      <c r="N37" s="50">
        <f t="shared" si="10"/>
      </c>
      <c r="O37" s="50">
        <f t="shared" si="10"/>
      </c>
      <c r="P37" s="50">
        <f t="shared" si="10"/>
      </c>
      <c r="Q37" s="50">
        <f t="shared" si="10"/>
      </c>
      <c r="R37" s="50">
        <f t="shared" si="10"/>
      </c>
      <c r="S37" s="5"/>
      <c r="T37" s="5"/>
      <c r="U37" s="5"/>
      <c r="V37" s="5"/>
      <c r="W37" s="5" t="s">
        <v>24</v>
      </c>
      <c r="X37" s="5"/>
      <c r="Y37" s="5"/>
      <c r="Z37" s="6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hidden="1">
      <c r="A38" s="5"/>
      <c r="B38" s="5" t="s">
        <v>38</v>
      </c>
      <c r="C38" s="50">
        <f>IF(C26=1,IF(C27=1,$B5,IF(C28=1,$B6,IF(C29=1,$B7,""))),IF(C27=1,IF(C28=1,$B6,IF(C29=1,$B7,"")),IF(C28=1,IF(C29=1,$B7,""),"")))</f>
      </c>
      <c r="D38" s="50">
        <f aca="true" t="shared" si="11" ref="D38:R38">IF(D26=1,IF(D27=1,$B5,IF(D28=1,$B6,IF(D29=1,$B7,""))),IF(D27=1,IF(D28=1,$B6,IF(D29=1,$B7,"")),IF(D28=1,IF(D29=1,$B7,""),"")))</f>
      </c>
      <c r="E38" s="50">
        <f t="shared" si="11"/>
      </c>
      <c r="F38" s="50">
        <f t="shared" si="11"/>
      </c>
      <c r="G38" s="50">
        <f t="shared" si="11"/>
      </c>
      <c r="H38" s="50">
        <f t="shared" si="11"/>
      </c>
      <c r="I38" s="50">
        <f t="shared" si="11"/>
      </c>
      <c r="J38" s="50">
        <f t="shared" si="11"/>
      </c>
      <c r="K38" s="50">
        <f t="shared" si="11"/>
      </c>
      <c r="L38" s="50">
        <f t="shared" si="11"/>
      </c>
      <c r="M38" s="50">
        <f t="shared" si="11"/>
      </c>
      <c r="N38" s="50">
        <f t="shared" si="11"/>
      </c>
      <c r="O38" s="50">
        <f t="shared" si="11"/>
      </c>
      <c r="P38" s="50">
        <f t="shared" si="11"/>
      </c>
      <c r="Q38" s="50">
        <f t="shared" si="11"/>
      </c>
      <c r="R38" s="50">
        <f t="shared" si="11"/>
      </c>
      <c r="S38" s="5"/>
      <c r="T38" s="5"/>
      <c r="U38" s="5"/>
      <c r="V38" s="5"/>
      <c r="W38" s="5" t="s">
        <v>43</v>
      </c>
      <c r="X38" s="5"/>
      <c r="Y38" s="5"/>
      <c r="Z38" s="6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hidden="1">
      <c r="A39" s="5"/>
      <c r="B39" s="5" t="s">
        <v>36</v>
      </c>
      <c r="C39" s="50" t="str">
        <f>IF(C26=1,CONCATENATE($B4,$W34),CONCATENATE($W35,C43,$X35,C57,":",C58,"!"))</f>
        <v> ГОЛ!!!  переигрывает голкипера. СЧЁТ 0:0!</v>
      </c>
      <c r="D39" s="50" t="str">
        <f aca="true" t="shared" si="12" ref="D39:R39">IF(D26=1,CONCATENATE($B4,$W34),CONCATENATE($W35,D43,$X35,D57,":",D58,"!"))</f>
        <v> ГОЛ!!!  переигрывает голкипера. СЧЁТ 0:0!</v>
      </c>
      <c r="E39" s="50" t="str">
        <f t="shared" si="12"/>
        <v> ГОЛ!!!  переигрывает голкипера. СЧЁТ 0:0!</v>
      </c>
      <c r="F39" s="50" t="str">
        <f t="shared" si="12"/>
        <v> ГОЛ!!!  переигрывает голкипера. СЧЁТ 0:0!</v>
      </c>
      <c r="G39" s="50" t="str">
        <f t="shared" si="12"/>
        <v> ГОЛ!!!  переигрывает голкипера. СЧЁТ 0:0!</v>
      </c>
      <c r="H39" s="50" t="str">
        <f t="shared" si="12"/>
        <v> ГОЛ!!!  переигрывает голкипера. СЧЁТ 0:0!</v>
      </c>
      <c r="I39" s="50" t="str">
        <f t="shared" si="12"/>
        <v> ГОЛ!!!  переигрывает голкипера. СЧЁТ 0:0!</v>
      </c>
      <c r="J39" s="50" t="str">
        <f t="shared" si="12"/>
        <v> ГОЛ!!!  переигрывает голкипера. СЧЁТ 0:0!</v>
      </c>
      <c r="K39" s="50" t="str">
        <f t="shared" si="12"/>
        <v> ГОЛ!!!  переигрывает голкипера. СЧЁТ 0:0!</v>
      </c>
      <c r="L39" s="50" t="str">
        <f t="shared" si="12"/>
        <v> ГОЛ!!!  переигрывает голкипера. СЧЁТ 0:0!</v>
      </c>
      <c r="M39" s="50" t="str">
        <f t="shared" si="12"/>
        <v> ГОЛ!!!  переигрывает голкипера. СЧЁТ 0:0!</v>
      </c>
      <c r="N39" s="50" t="str">
        <f t="shared" si="12"/>
        <v> ГОЛ!!!  переигрывает голкипера. СЧЁТ 0:0!</v>
      </c>
      <c r="O39" s="50" t="str">
        <f t="shared" si="12"/>
        <v> ГОЛ!!!  переигрывает голкипера. СЧЁТ 0:0!</v>
      </c>
      <c r="P39" s="50" t="str">
        <f t="shared" si="12"/>
        <v> ГОЛ!!!  переигрывает голкипера. СЧЁТ 0:0!</v>
      </c>
      <c r="Q39" s="50" t="str">
        <f t="shared" si="12"/>
        <v> ГОЛ!!!  переигрывает голкипера. СЧЁТ 0:0!</v>
      </c>
      <c r="R39" s="50" t="str">
        <f t="shared" si="12"/>
        <v> ГОЛ!!!  переигрывает голкипера. СЧЁТ 0:0!</v>
      </c>
      <c r="S39" s="5"/>
      <c r="T39" s="5"/>
      <c r="U39" s="5"/>
      <c r="V39" s="5"/>
      <c r="W39" s="5"/>
      <c r="X39" s="5"/>
      <c r="Y39" s="5"/>
      <c r="Z39" s="6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hidden="1">
      <c r="A40" s="5"/>
      <c r="B40" s="5" t="s">
        <v>34</v>
      </c>
      <c r="C40" s="50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50" t="str">
        <f>IF(D25=D31,$W25,IF(D25-D31=1,CONCATENATE($B3,$W26),IF(D25-D31=2,CONCATENATE($B3,$W27,D37,$X27,D42),IF(D25-D31&gt;2,CONCATENATE($W28,D37,"(",$B3,")",$X28,C57,":",C58,"!"),IF(D31-D25=1,CONCATENATE($B9,$W26),IF(D31-D25=2,CONCATENATE($B9,$W27,D43,$X27,D39),IF(D31-D25&gt;2,CONCATENATE($W28,D43,"(",$B9,")",$X28,C57,":",C58,"!"))))))))</f>
        <v>Мяч остается в центре поля</v>
      </c>
      <c r="E40" s="50" t="str">
        <f>IF(E25=E31,$W25,IF(E25-E31=1,CONCATENATE($B3,$W26),IF(E25-E31=2,CONCATENATE($B3,$W27,E37,$X27,E42),IF(E25-E31&gt;2,CONCATENATE($W28,E37,"(",$B3,")",$X28,C57,":",C58,"!"),IF(E31-E25=1,CONCATENATE($B9,$W26),IF(E31-E25=2,CONCATENATE($B9,$W27,E43,$X27,E39),IF(E31-E25&gt;2,CONCATENATE($W28,E43,"(",$B9,")",$X28,C57,":",C58,"!"))))))))</f>
        <v>Мяч остается в центре поля</v>
      </c>
      <c r="F40" s="50" t="str">
        <f>IF(F25=F31,$W25,IF(F25-F31=1,CONCATENATE($B3,$W26),IF(F25-F31=2,CONCATENATE($B3,$W27,F37,$X27,F42),IF(F25-F31&gt;2,CONCATENATE($W28,F37,"(",$B3,")",$X28,C57,":",C58,"!"),IF(F31-F25=1,CONCATENATE($B9,$W26),IF(F31-F25=2,CONCATENATE($B9,$W27,F43,$X27,F39),IF(F31-F25&gt;2,CONCATENATE($W28,F43,"(",$B9,")",$X28,C57,":",C58,"!"))))))))</f>
        <v>Мяч остается в центре поля</v>
      </c>
      <c r="G40" s="50" t="str">
        <f>IF(G25=G31,$W25,IF(G25-G31=1,CONCATENATE($B3,$W26),IF(G25-G31=2,CONCATENATE($B3,$W27,G37,$X27,G42),IF(G25-G31&gt;2,CONCATENATE($W28,G37,"(",$B3,")",$X28,C57,":",C58,"!"),IF(G31-G25=1,CONCATENATE($B9,$W26),IF(G31-G25=2,CONCATENATE($B9,$W27,G43,$X27,G39),IF(G31-G25&gt;2,CONCATENATE($W28,G43,"(",$B9,")",$X28,C57,":",C58,"!"))))))))</f>
        <v>Мяч остается в центре поля</v>
      </c>
      <c r="H40" s="50" t="str">
        <f>IF(H25=H31,$W25,IF(H25-H31=1,CONCATENATE($B3,$W26),IF(H25-H31=2,CONCATENATE($B3,$W27,H37,$X27,H42),IF(H25-H31&gt;2,CONCATENATE($W28,H37,"(",$B3,")",$X28,C57,":",C58,"!"),IF(H31-H25=1,CONCATENATE($B9,$W26),IF(H31-H25=2,CONCATENATE($B9,$W27,H43,$X27,H39),IF(H31-H25&gt;2,CONCATENATE($W28,H43,"(",$B9,")",$X28,C57,":",C58,"!"))))))))</f>
        <v>Мяч остается в центре поля</v>
      </c>
      <c r="I40" s="50" t="str">
        <f>IF(I25=I31,$W25,IF(I25-I31=1,CONCATENATE($B3,$W26),IF(I25-I31=2,CONCATENATE($B3,$W27,I37,$X27,I42),IF(I25-I31&gt;2,CONCATENATE($W28,I37,"(",$B3,")",$X28,C57,":",C58,"!"),IF(I31-I25=1,CONCATENATE($B9,$W26),IF(I31-I25=2,CONCATENATE($B9,$W27,I43,$X27,I39),IF(I31-I25&gt;2,CONCATENATE($W28,I43,"(",$B9,")",$X28,C57,":",C58,"!"))))))))</f>
        <v>Мяч остается в центре поля</v>
      </c>
      <c r="J40" s="50" t="str">
        <f>IF(J25=J31,$W25,IF(J25-J31=1,CONCATENATE($B3,$W26),IF(J25-J31=2,CONCATENATE($B3,$W27,J37,$X27,J42),IF(J25-J31&gt;2,CONCATENATE($W28,J37,"(",$B3,")",$X28,C57,":",C58,"!"),IF(J31-J25=1,CONCATENATE($B9,$W26),IF(J31-J25=2,CONCATENATE($B9,$W27,J43,$X27,J39),IF(J31-J25&gt;2,CONCATENATE($W28,J43,"(",$B9,")",$X28,C57,":",C58,"!"))))))))</f>
        <v>Мяч остается в центре поля</v>
      </c>
      <c r="K40" s="50" t="str">
        <f>IF(K25=K31,$W25,IF(K25-K31=1,CONCATENATE($B3,$W26),IF(K25-K31=2,CONCATENATE($B3,$W27,K37,$X27,K42),IF(K25-K31&gt;2,CONCATENATE($W28,K37,"(",$B3,")",$X28,C57,":",C58,"!"),IF(K31-K25=1,CONCATENATE($B9,$W26),IF(K31-K25=2,CONCATENATE($B9,$W27,K43,$X27,K39),IF(K31-K25&gt;2,CONCATENATE($W28,K43,"(",$B9,")",$X28,C57,":",C58,"!"))))))))</f>
        <v>Мяч остается в центре поля</v>
      </c>
      <c r="L40" s="50" t="str">
        <f>IF(L25=L31,$W25,IF(L25-L31=1,CONCATENATE($B3,$W26),IF(L25-L31=2,CONCATENATE($B3,$W27,L37,$X27,L42),IF(L25-L31&gt;2,CONCATENATE($W28,L37,"(",$B3,")",$X28,C57,":",C58,"!"),IF(L31-L25=1,CONCATENATE($B9,$W26),IF(L31-L25=2,CONCATENATE($B9,$W27,L43,$X27,L39),IF(L31-L25&gt;2,CONCATENATE($W28,L43,"(",$B9,")",$X28,C57,":",C58,"!"))))))))</f>
        <v>Мяч остается в центре поля</v>
      </c>
      <c r="M40" s="50" t="str">
        <f>IF(M25=M31,$W25,IF(M25-M31=1,CONCATENATE($B3,$W26),IF(M25-M31=2,CONCATENATE($B3,$W27,M37,$X27,M42),IF(M25-M31&gt;2,CONCATENATE($W28,M37,"(",$B3,")",$X28,C57,":",C58,"!"),IF(M31-M25=1,CONCATENATE($B9,$W26),IF(M31-M25=2,CONCATENATE($B9,$W27,M43,$X27,M39),IF(M31-M25&gt;2,CONCATENATE($W28,M43,"(",$B9,")",$X28,C57,":",C58,"!"))))))))</f>
        <v>Мяч остается в центре поля</v>
      </c>
      <c r="N40" s="50" t="str">
        <f>IF(N25=N31,$W25,IF(N25-N31=1,CONCATENATE($B3,$W26),IF(N25-N31=2,CONCATENATE($B3,$W27,N37,$X27,N42),IF(N25-N31&gt;2,CONCATENATE($W28,N37,"(",$B3,")",$X28,C57,":",C58,"!"),IF(N31-N25=1,CONCATENATE($B9,$W26),IF(N31-N25=2,CONCATENATE($B9,$W27,N43,$X27,N39),IF(N31-N25&gt;2,CONCATENATE($W28,N43,"(",$B9,")",$X28,C57,":",C58,"!"))))))))</f>
        <v>Мяч остается в центре поля</v>
      </c>
      <c r="O40" s="50" t="str">
        <f>IF(O25=O31,$W25,IF(O25-O31=1,CONCATENATE($B3,$W26),IF(O25-O31=2,CONCATENATE($B3,$W27,O37,$X27,O42),IF(O25-O31&gt;2,CONCATENATE($W28,O37,"(",$B3,")",$X28,C57,":",C58,"!"),IF(O31-O25=1,CONCATENATE($B9,$W26),IF(O31-O25=2,CONCATENATE($B9,$W27,O43,$X27,O39),IF(O31-O25&gt;2,CONCATENATE($W28,O43,"(",$B9,")",$X28,C57,":",C58,"!"))))))))</f>
        <v>Мяч остается в центре поля</v>
      </c>
      <c r="P40" s="50" t="str">
        <f>IF(P25=P31,$W25,IF(P25-P31=1,CONCATENATE($B3,$W26),IF(P25-P31=2,CONCATENATE($B3,$W27,P37,$X27,P42),IF(P25-P31&gt;2,CONCATENATE($W28,P37,"(",$B3,")",$X28,C57,":",C58,"!"),IF(P31-P25=1,CONCATENATE($B9,$W26),IF(P31-P25=2,CONCATENATE($B9,$W27,P43,$X27,P39),IF(P31-P25&gt;2,CONCATENATE($W28,P43,"(",$B9,")",$X28,C57,":",C58,"!"))))))))</f>
        <v>Мяч остается в центре поля</v>
      </c>
      <c r="Q40" s="50" t="str">
        <f>IF(Q25=Q31,$W25,IF(Q25-Q31=1,CONCATENATE($B3,$W26),IF(Q25-Q31=2,CONCATENATE($B3,$W27,Q37,$X27,Q42),IF(Q25-Q31&gt;2,CONCATENATE($W28,Q37,"(",$B3,")",$X28,C57,":",C58,"!"),IF(Q31-Q25=1,CONCATENATE($B9,$W26),IF(Q31-Q25=2,CONCATENATE($B9,$W27,Q43,$X27,Q39),IF(Q31-Q25&gt;2,CONCATENATE($W28,Q43,"(",$B9,")",$X28,C57,":",C58,"!"))))))))</f>
        <v>Мяч остается в центре поля</v>
      </c>
      <c r="R40" s="50" t="str">
        <f>IF(R25=R31,$W25,IF(R25-R31=1,CONCATENATE($B3,$W26),IF(R25-R31=2,CONCATENATE($B3,$W27,R37,$X27,R42),IF(R25-R31&gt;2,CONCATENATE($W28,R37,"(",$B3,")",$X28,C57,":",C58,"!"),IF(R31-R25=1,CONCATENATE($B9,$W26),IF(R31-R25=2,CONCATENATE($B9,$W27,R43,$X27,R39),IF(R31-R25&gt;2,CONCATENATE($W28,R43,"(",$B9,")",$X28,C57,":",C58,"!"))))))))</f>
        <v>Мяч остается в центре поля</v>
      </c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hidden="1">
      <c r="A41" s="5"/>
      <c r="B41" s="5"/>
      <c r="C41" s="50"/>
      <c r="D41" s="50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50" t="b">
        <f aca="true" t="shared" si="13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50" t="b">
        <f t="shared" si="13"/>
        <v>0</v>
      </c>
      <c r="G41" s="50" t="b">
        <f t="shared" si="13"/>
        <v>0</v>
      </c>
      <c r="H41" s="50" t="b">
        <f t="shared" si="13"/>
        <v>0</v>
      </c>
      <c r="I41" s="50" t="b">
        <f t="shared" si="13"/>
        <v>0</v>
      </c>
      <c r="J41" s="50" t="b">
        <f t="shared" si="13"/>
        <v>0</v>
      </c>
      <c r="K41" s="50" t="b">
        <f t="shared" si="13"/>
        <v>0</v>
      </c>
      <c r="L41" s="50" t="b">
        <f t="shared" si="13"/>
        <v>0</v>
      </c>
      <c r="M41" s="50" t="b">
        <f t="shared" si="13"/>
        <v>0</v>
      </c>
      <c r="N41" s="50" t="b">
        <f t="shared" si="13"/>
        <v>0</v>
      </c>
      <c r="O41" s="50" t="b">
        <f t="shared" si="13"/>
        <v>0</v>
      </c>
      <c r="P41" s="50" t="b">
        <f t="shared" si="13"/>
        <v>0</v>
      </c>
      <c r="Q41" s="50" t="b">
        <f t="shared" si="13"/>
        <v>0</v>
      </c>
      <c r="R41" s="50" t="b">
        <f t="shared" si="13"/>
        <v>0</v>
      </c>
      <c r="S41" s="50"/>
      <c r="T41" s="5"/>
      <c r="U41" s="5"/>
      <c r="V41" s="5"/>
      <c r="W41" s="5"/>
      <c r="X41" s="5"/>
      <c r="Y41" s="5"/>
      <c r="Z41" s="6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hidden="1">
      <c r="A42" s="5"/>
      <c r="B42" s="5" t="s">
        <v>35</v>
      </c>
      <c r="C42" s="50" t="str">
        <f>IF(C32=1,CONCATENATE($B10,$W34),CONCATENATE($W35,C37,$X35,C57,":",C58,"!"))</f>
        <v> ГОЛ!!!  переигрывает голкипера. СЧЁТ 0:0!</v>
      </c>
      <c r="D42" s="50" t="str">
        <f aca="true" t="shared" si="14" ref="D42:R42">IF(D32=1,CONCATENATE($B10,$W34),CONCATENATE($W35,D37,$X35,D57,":",D58,"!"))</f>
        <v> ГОЛ!!!  переигрывает голкипера. СЧЁТ 0:0!</v>
      </c>
      <c r="E42" s="50" t="str">
        <f t="shared" si="14"/>
        <v> ГОЛ!!!  переигрывает голкипера. СЧЁТ 0:0!</v>
      </c>
      <c r="F42" s="50" t="str">
        <f t="shared" si="14"/>
        <v> ГОЛ!!!  переигрывает голкипера. СЧЁТ 0:0!</v>
      </c>
      <c r="G42" s="50" t="str">
        <f t="shared" si="14"/>
        <v> ГОЛ!!!  переигрывает голкипера. СЧЁТ 0:0!</v>
      </c>
      <c r="H42" s="50" t="str">
        <f t="shared" si="14"/>
        <v> ГОЛ!!!  переигрывает голкипера. СЧЁТ 0:0!</v>
      </c>
      <c r="I42" s="50" t="str">
        <f t="shared" si="14"/>
        <v> ГОЛ!!!  переигрывает голкипера. СЧЁТ 0:0!</v>
      </c>
      <c r="J42" s="50" t="str">
        <f t="shared" si="14"/>
        <v> ГОЛ!!!  переигрывает голкипера. СЧЁТ 0:0!</v>
      </c>
      <c r="K42" s="50" t="str">
        <f t="shared" si="14"/>
        <v> ГОЛ!!!  переигрывает голкипера. СЧЁТ 0:0!</v>
      </c>
      <c r="L42" s="50" t="str">
        <f t="shared" si="14"/>
        <v> ГОЛ!!!  переигрывает голкипера. СЧЁТ 0:0!</v>
      </c>
      <c r="M42" s="50" t="str">
        <f t="shared" si="14"/>
        <v> ГОЛ!!!  переигрывает голкипера. СЧЁТ 0:0!</v>
      </c>
      <c r="N42" s="50" t="str">
        <f t="shared" si="14"/>
        <v> ГОЛ!!!  переигрывает голкипера. СЧЁТ 0:0!</v>
      </c>
      <c r="O42" s="50" t="str">
        <f t="shared" si="14"/>
        <v> ГОЛ!!!  переигрывает голкипера. СЧЁТ 0:0!</v>
      </c>
      <c r="P42" s="50" t="str">
        <f t="shared" si="14"/>
        <v> ГОЛ!!!  переигрывает голкипера. СЧЁТ 0:0!</v>
      </c>
      <c r="Q42" s="50" t="str">
        <f t="shared" si="14"/>
        <v> ГОЛ!!!  переигрывает голкипера. СЧЁТ 0:0!</v>
      </c>
      <c r="R42" s="50" t="str">
        <f t="shared" si="14"/>
        <v> ГОЛ!!!  переигрывает голкипера. СЧЁТ 0:0!</v>
      </c>
      <c r="S42" s="5"/>
      <c r="T42" s="5"/>
      <c r="U42" s="5"/>
      <c r="V42" s="5"/>
      <c r="W42" s="5"/>
      <c r="X42" s="5"/>
      <c r="Y42" s="5"/>
      <c r="Z42" s="6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hidden="1">
      <c r="A43" s="5"/>
      <c r="B43" s="5" t="s">
        <v>39</v>
      </c>
      <c r="C43" s="50">
        <f>IF(C32=1,$B10,IF(C33=1,$B11,IF(C34=1,$B12,IF(C35=1,$B13,""))))</f>
      </c>
      <c r="D43" s="50">
        <f aca="true" t="shared" si="15" ref="D43:R43">IF(D32=1,$B10,IF(D33=1,$B11,IF(D34=1,$B12,IF(D35=1,$B13,""))))</f>
      </c>
      <c r="E43" s="50">
        <f t="shared" si="15"/>
      </c>
      <c r="F43" s="50">
        <f t="shared" si="15"/>
      </c>
      <c r="G43" s="50">
        <f t="shared" si="15"/>
      </c>
      <c r="H43" s="50">
        <f t="shared" si="15"/>
      </c>
      <c r="I43" s="50">
        <f t="shared" si="15"/>
      </c>
      <c r="J43" s="50">
        <f t="shared" si="15"/>
      </c>
      <c r="K43" s="50">
        <f t="shared" si="15"/>
      </c>
      <c r="L43" s="50">
        <f t="shared" si="15"/>
      </c>
      <c r="M43" s="50">
        <f t="shared" si="15"/>
      </c>
      <c r="N43" s="50">
        <f t="shared" si="15"/>
      </c>
      <c r="O43" s="50">
        <f t="shared" si="15"/>
      </c>
      <c r="P43" s="50">
        <f t="shared" si="15"/>
      </c>
      <c r="Q43" s="50">
        <f t="shared" si="15"/>
      </c>
      <c r="R43" s="50">
        <f t="shared" si="15"/>
      </c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hidden="1">
      <c r="A44" s="5"/>
      <c r="B44" s="5" t="s">
        <v>40</v>
      </c>
      <c r="C44" s="50">
        <f>IF(C32=1,IF(C33=1,$B11,IF(C34=1,$B12,IF(C35=1,$B13,""))),IF(C33=1,IF(C34=1,$B12,IF(C35=1,$B13,"")),IF(C34=1,IF(C35=1,$B13,""),"")))</f>
      </c>
      <c r="D44" s="50">
        <f aca="true" t="shared" si="16" ref="D44:R44">IF(D32=1,IF(D33=1,$B11,IF(D34=1,$B12,IF(D35=1,$B13,""))),IF(D33=1,IF(D34=1,$B12,IF(D35=1,$B13,"")),IF(D34=1,IF(D35=1,$B13,""),"")))</f>
      </c>
      <c r="E44" s="50">
        <f t="shared" si="16"/>
      </c>
      <c r="F44" s="50">
        <f t="shared" si="16"/>
      </c>
      <c r="G44" s="50">
        <f t="shared" si="16"/>
      </c>
      <c r="H44" s="50">
        <f t="shared" si="16"/>
      </c>
      <c r="I44" s="50">
        <f t="shared" si="16"/>
      </c>
      <c r="J44" s="50">
        <f t="shared" si="16"/>
      </c>
      <c r="K44" s="50">
        <f t="shared" si="16"/>
      </c>
      <c r="L44" s="50">
        <f t="shared" si="16"/>
      </c>
      <c r="M44" s="50">
        <f t="shared" si="16"/>
      </c>
      <c r="N44" s="50">
        <f t="shared" si="16"/>
      </c>
      <c r="O44" s="50">
        <f t="shared" si="16"/>
      </c>
      <c r="P44" s="50">
        <f t="shared" si="16"/>
      </c>
      <c r="Q44" s="50">
        <f t="shared" si="16"/>
      </c>
      <c r="R44" s="50">
        <f t="shared" si="16"/>
      </c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hidden="1">
      <c r="A45" s="5"/>
      <c r="B45" s="5" t="s">
        <v>32</v>
      </c>
      <c r="C45" s="50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"Салют" продолжает атаковать</v>
      </c>
      <c r="D45" s="50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"Салют" продолжает атаковать</v>
      </c>
      <c r="E45" s="50" t="str">
        <f aca="true" t="shared" si="17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"Салют" продолжает атаковать</v>
      </c>
      <c r="F45" s="50" t="str">
        <f t="shared" si="17"/>
        <v>"Салют" продолжает атаковать</v>
      </c>
      <c r="G45" s="50" t="str">
        <f t="shared" si="17"/>
        <v>"Салют" продолжает атаковать</v>
      </c>
      <c r="H45" s="50" t="str">
        <f t="shared" si="17"/>
        <v>"Салют" продолжает атаковать</v>
      </c>
      <c r="I45" s="50" t="str">
        <f t="shared" si="17"/>
        <v>"Салют" продолжает атаковать</v>
      </c>
      <c r="J45" s="50" t="str">
        <f t="shared" si="17"/>
        <v>"Салют" продолжает атаковать</v>
      </c>
      <c r="K45" s="50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"Салют" продолжает атаковать</v>
      </c>
      <c r="L45" s="50" t="str">
        <f t="shared" si="17"/>
        <v>"Салют" продолжает атаковать</v>
      </c>
      <c r="M45" s="50" t="str">
        <f t="shared" si="17"/>
        <v>"Салют" продолжает атаковать</v>
      </c>
      <c r="N45" s="50" t="str">
        <f t="shared" si="17"/>
        <v>"Салют" продолжает атаковать</v>
      </c>
      <c r="O45" s="50" t="str">
        <f t="shared" si="17"/>
        <v>"Салют" продолжает атаковать</v>
      </c>
      <c r="P45" s="50" t="str">
        <f t="shared" si="17"/>
        <v>"Салют" продолжает атаковать</v>
      </c>
      <c r="Q45" s="50" t="str">
        <f t="shared" si="17"/>
        <v>"Салют" продолжает атаковать</v>
      </c>
      <c r="R45" s="50" t="str">
        <f t="shared" si="17"/>
        <v>"Салют" продолжает атаковать</v>
      </c>
      <c r="S45" s="5"/>
      <c r="T45" s="5"/>
      <c r="U45" s="5"/>
      <c r="V45" s="5"/>
      <c r="W45" s="5"/>
      <c r="X45" s="5"/>
      <c r="Y45" s="5"/>
      <c r="Z45" s="6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hidden="1">
      <c r="A46" s="5"/>
      <c r="B46" s="5" t="s">
        <v>33</v>
      </c>
      <c r="C46" s="50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"Родник" продолжает атаковать</v>
      </c>
      <c r="D46" s="50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"Родник" продолжает атаковать</v>
      </c>
      <c r="E46" s="50" t="str">
        <f aca="true" t="shared" si="18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"Родник" продолжает атаковать</v>
      </c>
      <c r="F46" s="50" t="str">
        <f t="shared" si="18"/>
        <v>"Родник" продолжает атаковать</v>
      </c>
      <c r="G46" s="50" t="str">
        <f t="shared" si="18"/>
        <v>"Родник" продолжает атаковать</v>
      </c>
      <c r="H46" s="50" t="str">
        <f t="shared" si="18"/>
        <v>"Родник" продолжает атаковать</v>
      </c>
      <c r="I46" s="50" t="str">
        <f t="shared" si="18"/>
        <v>"Родник" продолжает атаковать</v>
      </c>
      <c r="J46" s="50" t="str">
        <f t="shared" si="18"/>
        <v>"Родник" продолжает атаковать</v>
      </c>
      <c r="K46" s="50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"Родник" продолжает атаковать</v>
      </c>
      <c r="L46" s="50" t="str">
        <f t="shared" si="18"/>
        <v>"Родник" продолжает атаковать</v>
      </c>
      <c r="M46" s="50" t="str">
        <f t="shared" si="18"/>
        <v>"Родник" продолжает атаковать</v>
      </c>
      <c r="N46" s="50" t="str">
        <f t="shared" si="18"/>
        <v>"Родник" продолжает атаковать</v>
      </c>
      <c r="O46" s="50" t="str">
        <f t="shared" si="18"/>
        <v>"Родник" продолжает атаковать</v>
      </c>
      <c r="P46" s="50" t="str">
        <f t="shared" si="18"/>
        <v>"Родник" продолжает атаковать</v>
      </c>
      <c r="Q46" s="50" t="str">
        <f t="shared" si="18"/>
        <v>"Родник" продолжает атаковать</v>
      </c>
      <c r="R46" s="50" t="str">
        <f t="shared" si="18"/>
        <v>"Родник" продолжает атаковать</v>
      </c>
      <c r="S46" s="5"/>
      <c r="T46" s="5"/>
      <c r="U46" s="5"/>
      <c r="V46" s="5"/>
      <c r="W46" s="5"/>
      <c r="X46" s="5"/>
      <c r="Y46" s="5"/>
      <c r="Z46" s="6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hidden="1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  <c r="V47" s="5"/>
      <c r="W47" s="5"/>
      <c r="X47" s="5"/>
      <c r="Y47" s="5"/>
      <c r="Z47" s="6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hidden="1">
      <c r="A48" s="5"/>
      <c r="B48" s="5"/>
      <c r="C48" s="50" t="str">
        <f>W36</f>
        <v>Свисток арбитра. Матч начался!</v>
      </c>
      <c r="D48" s="50" t="str">
        <f>C40</f>
        <v>Мяч остается в центре поля</v>
      </c>
      <c r="E48" s="50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никак не могут организовать атаку</v>
      </c>
      <c r="F48" s="50" t="str">
        <f aca="true" t="shared" si="19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Некоторые болельщики уже захрапели на своих местах</v>
      </c>
      <c r="G48" s="50" t="str">
        <f t="shared" si="19"/>
        <v>Такой футбол нам не нужен…</v>
      </c>
      <c r="H48" s="50" t="str">
        <f t="shared" si="19"/>
        <v>Такой футбол нам не нужен…</v>
      </c>
      <c r="I48" s="50" t="str">
        <f t="shared" si="19"/>
        <v>Такой футбол нам не нужен…</v>
      </c>
      <c r="J48" s="50" t="str">
        <f t="shared" si="19"/>
        <v>Такой футбол нам не нужен…</v>
      </c>
      <c r="K48" s="50" t="str">
        <f t="shared" si="19"/>
        <v>Такой футбол нам не нужен…</v>
      </c>
      <c r="L48" s="50" t="str">
        <f>K40</f>
        <v>Мяч остается в центре поля</v>
      </c>
      <c r="M48" s="50" t="str">
        <f t="shared" si="19"/>
        <v>Такой футбол нам не нужен…</v>
      </c>
      <c r="N48" s="50" t="str">
        <f t="shared" si="19"/>
        <v>Такой футбол нам не нужен…</v>
      </c>
      <c r="O48" s="50" t="str">
        <f t="shared" si="19"/>
        <v>Такой футбол нам не нужен…</v>
      </c>
      <c r="P48" s="50" t="str">
        <f t="shared" si="19"/>
        <v>Такой футбол нам не нужен…</v>
      </c>
      <c r="Q48" s="50" t="str">
        <f t="shared" si="19"/>
        <v>Такой футбол нам не нужен…</v>
      </c>
      <c r="R48" s="50" t="str">
        <f t="shared" si="19"/>
        <v>Такой футбол нам не нужен…</v>
      </c>
      <c r="S48" s="5" t="str">
        <f t="shared" si="19"/>
        <v>Такой футбол нам не нужен…</v>
      </c>
      <c r="T48" s="5"/>
      <c r="U48" s="5"/>
      <c r="V48" s="5"/>
      <c r="W48" s="5"/>
      <c r="X48" s="5"/>
      <c r="Y48" s="5"/>
      <c r="Z48" s="6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hidden="1">
      <c r="A49" s="5"/>
      <c r="B49" s="5"/>
      <c r="C49" s="50">
        <f>IF(C24=1,C37,0)</f>
        <v>0</v>
      </c>
      <c r="D49" s="50">
        <f aca="true" t="shared" si="20" ref="D49:R49">IF(D24=1,D37,0)</f>
        <v>0</v>
      </c>
      <c r="E49" s="50">
        <f t="shared" si="20"/>
        <v>0</v>
      </c>
      <c r="F49" s="50">
        <f t="shared" si="20"/>
        <v>0</v>
      </c>
      <c r="G49" s="50">
        <f t="shared" si="20"/>
        <v>0</v>
      </c>
      <c r="H49" s="50">
        <f t="shared" si="20"/>
        <v>0</v>
      </c>
      <c r="I49" s="50">
        <f t="shared" si="20"/>
        <v>0</v>
      </c>
      <c r="J49" s="50">
        <f t="shared" si="20"/>
        <v>0</v>
      </c>
      <c r="K49" s="50">
        <f t="shared" si="20"/>
        <v>0</v>
      </c>
      <c r="L49" s="50">
        <f t="shared" si="20"/>
        <v>0</v>
      </c>
      <c r="M49" s="50">
        <f t="shared" si="20"/>
        <v>0</v>
      </c>
      <c r="N49" s="50">
        <f t="shared" si="20"/>
        <v>0</v>
      </c>
      <c r="O49" s="50">
        <f t="shared" si="20"/>
        <v>0</v>
      </c>
      <c r="P49" s="50">
        <f t="shared" si="20"/>
        <v>0</v>
      </c>
      <c r="Q49" s="50">
        <f t="shared" si="20"/>
        <v>0</v>
      </c>
      <c r="R49" s="50">
        <f t="shared" si="20"/>
        <v>0</v>
      </c>
      <c r="S49" s="5"/>
      <c r="T49" s="5"/>
      <c r="U49" s="5"/>
      <c r="V49" s="5"/>
      <c r="W49" s="5"/>
      <c r="X49" s="5"/>
      <c r="Y49" s="5"/>
      <c r="Z49" s="6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hidden="1">
      <c r="A50" s="5"/>
      <c r="B50" s="5"/>
      <c r="C50" s="50">
        <f>IF(C36=1,C43,0)</f>
        <v>0</v>
      </c>
      <c r="D50" s="50">
        <f aca="true" t="shared" si="21" ref="D50:R50">IF(D36=1,D43,0)</f>
        <v>0</v>
      </c>
      <c r="E50" s="50">
        <f t="shared" si="21"/>
        <v>0</v>
      </c>
      <c r="F50" s="50">
        <f t="shared" si="21"/>
        <v>0</v>
      </c>
      <c r="G50" s="50">
        <f t="shared" si="21"/>
        <v>0</v>
      </c>
      <c r="H50" s="50">
        <f t="shared" si="21"/>
        <v>0</v>
      </c>
      <c r="I50" s="50">
        <f t="shared" si="21"/>
        <v>0</v>
      </c>
      <c r="J50" s="50">
        <f t="shared" si="21"/>
        <v>0</v>
      </c>
      <c r="K50" s="50">
        <f t="shared" si="21"/>
        <v>0</v>
      </c>
      <c r="L50" s="50">
        <f t="shared" si="21"/>
        <v>0</v>
      </c>
      <c r="M50" s="50">
        <f t="shared" si="21"/>
        <v>0</v>
      </c>
      <c r="N50" s="50">
        <f t="shared" si="21"/>
        <v>0</v>
      </c>
      <c r="O50" s="50">
        <f t="shared" si="21"/>
        <v>0</v>
      </c>
      <c r="P50" s="50">
        <f t="shared" si="21"/>
        <v>0</v>
      </c>
      <c r="Q50" s="50">
        <f t="shared" si="21"/>
        <v>0</v>
      </c>
      <c r="R50" s="50">
        <f t="shared" si="21"/>
        <v>0</v>
      </c>
      <c r="S50" s="5"/>
      <c r="T50" s="5"/>
      <c r="U50" s="5"/>
      <c r="V50" s="5"/>
      <c r="W50" s="5"/>
      <c r="X50" s="5"/>
      <c r="Y50" s="5"/>
      <c r="Z50" s="6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hidden="1">
      <c r="A51" s="5"/>
      <c r="B51" s="5"/>
      <c r="C51" s="50">
        <f>IF(C24=1,C38,0)</f>
        <v>0</v>
      </c>
      <c r="D51" s="50">
        <f aca="true" t="shared" si="22" ref="D51:R51">IF(D24=1,D38,0)</f>
        <v>0</v>
      </c>
      <c r="E51" s="50">
        <f t="shared" si="22"/>
        <v>0</v>
      </c>
      <c r="F51" s="50">
        <f t="shared" si="22"/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50">
        <f t="shared" si="22"/>
        <v>0</v>
      </c>
      <c r="K51" s="50">
        <f t="shared" si="22"/>
        <v>0</v>
      </c>
      <c r="L51" s="50">
        <f t="shared" si="22"/>
        <v>0</v>
      </c>
      <c r="M51" s="50">
        <f t="shared" si="22"/>
        <v>0</v>
      </c>
      <c r="N51" s="50">
        <f t="shared" si="22"/>
        <v>0</v>
      </c>
      <c r="O51" s="50">
        <f t="shared" si="22"/>
        <v>0</v>
      </c>
      <c r="P51" s="50">
        <f t="shared" si="22"/>
        <v>0</v>
      </c>
      <c r="Q51" s="50">
        <f t="shared" si="22"/>
        <v>0</v>
      </c>
      <c r="R51" s="50">
        <f t="shared" si="22"/>
        <v>0</v>
      </c>
      <c r="S51" s="5"/>
      <c r="T51" s="5"/>
      <c r="U51" s="5"/>
      <c r="V51" s="5"/>
      <c r="W51" s="5"/>
      <c r="X51" s="5"/>
      <c r="Y51" s="5"/>
      <c r="Z51" s="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hidden="1">
      <c r="A52" s="5"/>
      <c r="B52" s="5"/>
      <c r="C52" s="50">
        <f>IF(C36=1,C44,0)</f>
        <v>0</v>
      </c>
      <c r="D52" s="50">
        <f aca="true" t="shared" si="23" ref="D52:R52">IF(D36=1,D44,0)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0</v>
      </c>
      <c r="M52" s="50">
        <f t="shared" si="23"/>
        <v>0</v>
      </c>
      <c r="N52" s="50">
        <f t="shared" si="23"/>
        <v>0</v>
      </c>
      <c r="O52" s="50">
        <f t="shared" si="23"/>
        <v>0</v>
      </c>
      <c r="P52" s="50">
        <f t="shared" si="23"/>
        <v>0</v>
      </c>
      <c r="Q52" s="50">
        <f t="shared" si="23"/>
        <v>0</v>
      </c>
      <c r="R52" s="50">
        <f t="shared" si="23"/>
        <v>0</v>
      </c>
      <c r="S52" s="5"/>
      <c r="T52" s="5"/>
      <c r="U52" s="5"/>
      <c r="V52" s="5"/>
      <c r="W52" s="5"/>
      <c r="X52" s="5"/>
      <c r="Y52" s="5"/>
      <c r="Z52" s="6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hidden="1">
      <c r="A53" s="5"/>
      <c r="B53" s="5"/>
      <c r="C53" s="50">
        <f>IF(OR(C30="C1",C30="G1"),C37,IF(OR(C30="C2",C30="G2"),C43,0))</f>
        <v>0</v>
      </c>
      <c r="D53" s="50">
        <f aca="true" t="shared" si="24" ref="D53:R53">IF(OR(D30="C1",D30="G1"),D37,IF(OR(D30="C2",D30="G2"),D43,0))</f>
        <v>0</v>
      </c>
      <c r="E53" s="50">
        <f t="shared" si="24"/>
        <v>0</v>
      </c>
      <c r="F53" s="50">
        <f t="shared" si="24"/>
        <v>0</v>
      </c>
      <c r="G53" s="50">
        <f t="shared" si="24"/>
        <v>0</v>
      </c>
      <c r="H53" s="50">
        <f t="shared" si="24"/>
        <v>0</v>
      </c>
      <c r="I53" s="50">
        <f t="shared" si="24"/>
        <v>0</v>
      </c>
      <c r="J53" s="50">
        <f t="shared" si="24"/>
        <v>0</v>
      </c>
      <c r="K53" s="50">
        <f t="shared" si="24"/>
        <v>0</v>
      </c>
      <c r="L53" s="50">
        <f t="shared" si="24"/>
        <v>0</v>
      </c>
      <c r="M53" s="50">
        <f t="shared" si="24"/>
        <v>0</v>
      </c>
      <c r="N53" s="50">
        <f t="shared" si="24"/>
        <v>0</v>
      </c>
      <c r="O53" s="50">
        <f t="shared" si="24"/>
        <v>0</v>
      </c>
      <c r="P53" s="50">
        <f t="shared" si="24"/>
        <v>0</v>
      </c>
      <c r="Q53" s="50">
        <f t="shared" si="24"/>
        <v>0</v>
      </c>
      <c r="R53" s="50">
        <f t="shared" si="24"/>
        <v>0</v>
      </c>
      <c r="S53" s="5"/>
      <c r="T53" s="5"/>
      <c r="U53" s="5"/>
      <c r="V53" s="5"/>
      <c r="W53" s="5"/>
      <c r="X53" s="5"/>
      <c r="Y53" s="5"/>
      <c r="Z53" s="6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hidden="1">
      <c r="A54" s="5"/>
      <c r="B54" s="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"/>
      <c r="T54" s="5"/>
      <c r="U54" s="5"/>
      <c r="V54" s="5"/>
      <c r="W54" s="5"/>
      <c r="X54" s="5"/>
      <c r="Y54" s="5"/>
      <c r="Z54" s="6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hidden="1">
      <c r="A55" s="5"/>
      <c r="B55" s="5"/>
      <c r="C55" s="50">
        <f aca="true" t="shared" si="25" ref="C55:R55">IF(C24=1,CONCATENATE(C57,":",C58," (",C56,") - ",C37," (",C38,"), "),IF(C36=1,CONCATENATE(C57,":",C58," (",C56,") - ",C43," (",C44,"), "),""))</f>
      </c>
      <c r="D55" s="50">
        <f t="shared" si="25"/>
      </c>
      <c r="E55" s="50">
        <f t="shared" si="25"/>
      </c>
      <c r="F55" s="50">
        <f t="shared" si="25"/>
      </c>
      <c r="G55" s="50">
        <f t="shared" si="25"/>
      </c>
      <c r="H55" s="50">
        <f t="shared" si="25"/>
      </c>
      <c r="I55" s="50">
        <f t="shared" si="25"/>
      </c>
      <c r="J55" s="50">
        <f t="shared" si="25"/>
      </c>
      <c r="K55" s="50">
        <f t="shared" si="25"/>
      </c>
      <c r="L55" s="50">
        <f t="shared" si="25"/>
      </c>
      <c r="M55" s="50">
        <f t="shared" si="25"/>
      </c>
      <c r="N55" s="50">
        <f t="shared" si="25"/>
      </c>
      <c r="O55" s="50">
        <f t="shared" si="25"/>
      </c>
      <c r="P55" s="50">
        <f t="shared" si="25"/>
      </c>
      <c r="Q55" s="50">
        <f t="shared" si="25"/>
      </c>
      <c r="R55" s="50">
        <f t="shared" si="25"/>
      </c>
      <c r="S55" s="5"/>
      <c r="T55" s="5"/>
      <c r="U55" s="5"/>
      <c r="V55" s="5"/>
      <c r="W55" s="5"/>
      <c r="X55" s="5"/>
      <c r="Y55" s="5"/>
      <c r="Z55" s="6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hidden="1">
      <c r="A56" s="5"/>
      <c r="B56" s="5"/>
      <c r="C56" s="50">
        <v>1</v>
      </c>
      <c r="D56" s="50">
        <v>2</v>
      </c>
      <c r="E56" s="50">
        <v>3</v>
      </c>
      <c r="F56" s="50">
        <v>4</v>
      </c>
      <c r="G56" s="50">
        <v>5</v>
      </c>
      <c r="H56" s="50">
        <v>6</v>
      </c>
      <c r="I56" s="50">
        <v>7</v>
      </c>
      <c r="J56" s="50">
        <v>8</v>
      </c>
      <c r="K56" s="50">
        <v>9</v>
      </c>
      <c r="L56" s="50">
        <v>10</v>
      </c>
      <c r="M56" s="50">
        <v>11</v>
      </c>
      <c r="N56" s="50">
        <v>12</v>
      </c>
      <c r="O56" s="50">
        <v>13</v>
      </c>
      <c r="P56" s="50">
        <v>14</v>
      </c>
      <c r="Q56" s="50">
        <v>15</v>
      </c>
      <c r="R56" s="50">
        <v>16</v>
      </c>
      <c r="S56" s="5"/>
      <c r="T56" s="5"/>
      <c r="U56" s="5"/>
      <c r="V56" s="5"/>
      <c r="W56" s="5"/>
      <c r="X56" s="5"/>
      <c r="Y56" s="5"/>
      <c r="Z56" s="6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hidden="1">
      <c r="A57" s="5"/>
      <c r="B57" s="5" t="s">
        <v>49</v>
      </c>
      <c r="C57" s="50">
        <f>COUNTIF(C24,1)</f>
        <v>0</v>
      </c>
      <c r="D57" s="50">
        <f>C57+COUNTIF(D24,1)</f>
        <v>0</v>
      </c>
      <c r="E57" s="50">
        <f aca="true" t="shared" si="26" ref="E57:R57">D57+COUNTIF(E24,1)</f>
        <v>0</v>
      </c>
      <c r="F57" s="50">
        <f t="shared" si="26"/>
        <v>0</v>
      </c>
      <c r="G57" s="50">
        <f t="shared" si="26"/>
        <v>0</v>
      </c>
      <c r="H57" s="50">
        <f t="shared" si="26"/>
        <v>0</v>
      </c>
      <c r="I57" s="50">
        <f t="shared" si="26"/>
        <v>0</v>
      </c>
      <c r="J57" s="50">
        <f t="shared" si="26"/>
        <v>0</v>
      </c>
      <c r="K57" s="50">
        <f t="shared" si="26"/>
        <v>0</v>
      </c>
      <c r="L57" s="50">
        <f t="shared" si="26"/>
        <v>0</v>
      </c>
      <c r="M57" s="50">
        <f t="shared" si="26"/>
        <v>0</v>
      </c>
      <c r="N57" s="50">
        <f t="shared" si="26"/>
        <v>0</v>
      </c>
      <c r="O57" s="50">
        <f t="shared" si="26"/>
        <v>0</v>
      </c>
      <c r="P57" s="50">
        <f t="shared" si="26"/>
        <v>0</v>
      </c>
      <c r="Q57" s="50">
        <f t="shared" si="26"/>
        <v>0</v>
      </c>
      <c r="R57" s="50">
        <f t="shared" si="26"/>
        <v>0</v>
      </c>
      <c r="S57" s="5"/>
      <c r="T57" s="5"/>
      <c r="U57" s="5"/>
      <c r="V57" s="5"/>
      <c r="W57" s="5"/>
      <c r="X57" s="5"/>
      <c r="Y57" s="5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hidden="1">
      <c r="A58" s="5"/>
      <c r="B58" s="5"/>
      <c r="C58" s="50">
        <f>COUNTIF(C36,1)</f>
        <v>0</v>
      </c>
      <c r="D58" s="50">
        <f>C58+COUNTIF(D36,1)</f>
        <v>0</v>
      </c>
      <c r="E58" s="50">
        <f aca="true" t="shared" si="27" ref="E58:R58">D58+COUNTIF(E36,1)</f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  <c r="L58" s="50">
        <f t="shared" si="27"/>
        <v>0</v>
      </c>
      <c r="M58" s="50">
        <f t="shared" si="27"/>
        <v>0</v>
      </c>
      <c r="N58" s="50">
        <f t="shared" si="27"/>
        <v>0</v>
      </c>
      <c r="O58" s="50">
        <f t="shared" si="27"/>
        <v>0</v>
      </c>
      <c r="P58" s="50">
        <f t="shared" si="27"/>
        <v>0</v>
      </c>
      <c r="Q58" s="50">
        <f t="shared" si="27"/>
        <v>0</v>
      </c>
      <c r="R58" s="50">
        <f t="shared" si="27"/>
        <v>0</v>
      </c>
      <c r="S58" s="5"/>
      <c r="T58" s="5"/>
      <c r="U58" s="5"/>
      <c r="V58" s="5"/>
      <c r="W58" s="5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hidden="1">
      <c r="A59" s="5"/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"/>
      <c r="T59" s="5"/>
      <c r="U59" s="5"/>
      <c r="V59" s="5"/>
      <c r="W59" s="5"/>
      <c r="X59" s="5"/>
      <c r="Y59" s="5"/>
      <c r="Z59" s="6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hidden="1">
      <c r="A60" s="5"/>
      <c r="B60" s="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"/>
      <c r="T60" s="5"/>
      <c r="U60" s="5"/>
      <c r="V60" s="5"/>
      <c r="W60" s="5"/>
      <c r="X60" s="5"/>
      <c r="Y60" s="5"/>
      <c r="Z60" s="6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>
      <c r="A61" s="5"/>
      <c r="B61" s="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"/>
      <c r="T61" s="5"/>
      <c r="U61" s="5"/>
      <c r="V61" s="5"/>
      <c r="W61" s="5"/>
      <c r="X61" s="5"/>
      <c r="Y61" s="5"/>
      <c r="Z61" s="6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>
      <c r="A62" s="5"/>
      <c r="B62" s="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"/>
      <c r="T62" s="5"/>
      <c r="U62" s="5"/>
      <c r="V62" s="5"/>
      <c r="W62" s="5"/>
      <c r="X62" s="5"/>
      <c r="Y62" s="5"/>
      <c r="Z62" s="6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5">
      <c r="A63" s="5"/>
      <c r="B63" s="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"/>
      <c r="T63" s="5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>
      <c r="A64" s="5"/>
      <c r="B64" s="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"/>
      <c r="T64" s="5"/>
      <c r="U64" s="5"/>
      <c r="V64" s="5"/>
      <c r="W64" s="5"/>
      <c r="X64" s="5"/>
      <c r="Y64" s="5"/>
      <c r="Z64" s="6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sheetProtection password="C54F" sheet="1" objects="1" scenarios="1"/>
  <mergeCells count="23">
    <mergeCell ref="A1:B1"/>
    <mergeCell ref="C1:C2"/>
    <mergeCell ref="D1:D2"/>
    <mergeCell ref="E1:E2"/>
    <mergeCell ref="F1:F2"/>
    <mergeCell ref="G1:G2"/>
    <mergeCell ref="A2:B2"/>
    <mergeCell ref="H1:H2"/>
    <mergeCell ref="I1:I2"/>
    <mergeCell ref="J1:J2"/>
    <mergeCell ref="K1:K2"/>
    <mergeCell ref="L1:L2"/>
    <mergeCell ref="M1:M2"/>
    <mergeCell ref="B15:W16"/>
    <mergeCell ref="B17:W19"/>
    <mergeCell ref="B20:W20"/>
    <mergeCell ref="B21:W21"/>
    <mergeCell ref="N1:N2"/>
    <mergeCell ref="O1:O2"/>
    <mergeCell ref="P1:P2"/>
    <mergeCell ref="Q1:Q2"/>
    <mergeCell ref="R1:R2"/>
    <mergeCell ref="S1:S2"/>
  </mergeCells>
  <conditionalFormatting sqref="C4:R7 C10:R13">
    <cfRule type="cellIs" priority="3" dxfId="11" operator="equal">
      <formula>C$8</formula>
    </cfRule>
  </conditionalFormatting>
  <conditionalFormatting sqref="C4:R7">
    <cfRule type="cellIs" priority="2" dxfId="11" operator="equal">
      <formula>C$8</formula>
    </cfRule>
  </conditionalFormatting>
  <conditionalFormatting sqref="C10:R10">
    <cfRule type="cellIs" priority="1" dxfId="11" operator="equal">
      <formula>C$8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4"/>
  <sheetViews>
    <sheetView tabSelected="1" zoomScalePageLayoutView="0" workbookViewId="0" topLeftCell="A1">
      <selection activeCell="B17" sqref="B17:W19"/>
    </sheetView>
  </sheetViews>
  <sheetFormatPr defaultColWidth="9.140625" defaultRowHeight="15"/>
  <cols>
    <col min="1" max="1" width="1.57421875" style="7" customWidth="1"/>
    <col min="2" max="2" width="17.421875" style="7" customWidth="1"/>
    <col min="3" max="5" width="2.8515625" style="52" customWidth="1"/>
    <col min="6" max="9" width="2.57421875" style="52" customWidth="1"/>
    <col min="10" max="10" width="2.7109375" style="52" customWidth="1"/>
    <col min="11" max="11" width="3.140625" style="52" customWidth="1"/>
    <col min="12" max="18" width="2.57421875" style="52" customWidth="1"/>
    <col min="19" max="19" width="4.7109375" style="7" customWidth="1"/>
    <col min="20" max="23" width="2.57421875" style="7" customWidth="1"/>
    <col min="24" max="24" width="0.71875" style="7" customWidth="1"/>
    <col min="25" max="25" width="2.57421875" style="7" customWidth="1"/>
    <col min="26" max="26" width="93.8515625" style="53" customWidth="1"/>
    <col min="27" max="27" width="3.8515625" style="7" customWidth="1"/>
    <col min="28" max="33" width="2.00390625" style="7" hidden="1" customWidth="1"/>
    <col min="34" max="16384" width="9.140625" style="7" customWidth="1"/>
  </cols>
  <sheetData>
    <row r="1" spans="1:36" ht="15" customHeight="1" thickBot="1" thickTop="1">
      <c r="A1" s="72" t="str">
        <f>Лист1!B1</f>
        <v>Тур №1</v>
      </c>
      <c r="B1" s="73"/>
      <c r="C1" s="76" t="str">
        <f>Лист1!$G2</f>
        <v>Челси - Фулхэм </v>
      </c>
      <c r="D1" s="76" t="str">
        <f>Лист1!$G3</f>
        <v>Ливерпуль - Блэкберн </v>
      </c>
      <c r="E1" s="76" t="str">
        <f>Лист1!$G4</f>
        <v>Болтон - Ньюкасл </v>
      </c>
      <c r="F1" s="76" t="str">
        <f>Лист1!$G5</f>
        <v>Сандерлэнд - Эвертон </v>
      </c>
      <c r="G1" s="76" t="str">
        <f>Лист1!$G6</f>
        <v>Вест Бромвич - Манчестер Сити </v>
      </c>
      <c r="H1" s="76" t="str">
        <f>Лист1!$G7</f>
        <v>Сток Сити - Астон Вилла </v>
      </c>
      <c r="I1" s="76" t="str">
        <f>Лист1!$G8</f>
        <v>Суонси - КПР </v>
      </c>
      <c r="J1" s="78" t="str">
        <f>Лист1!$G9</f>
        <v>Норвич - Тоттенхэм </v>
      </c>
      <c r="K1" s="80" t="str">
        <f>Лист1!$G10</f>
        <v>Ливерпуль - Ньюкасл </v>
      </c>
      <c r="L1" s="76" t="str">
        <f>Лист1!$G11</f>
        <v>Суонси - Тоттенхэм </v>
      </c>
      <c r="M1" s="76" t="str">
        <f>Лист1!$G12</f>
        <v>Норвич - Фулхэм </v>
      </c>
      <c r="N1" s="76" t="str">
        <f>Лист1!$G13</f>
        <v>Болтон - Вулверхэмптон </v>
      </c>
      <c r="O1" s="76" t="str">
        <f>Лист1!$G14</f>
        <v>Вест Бромвич - Эвертон </v>
      </c>
      <c r="P1" s="76" t="str">
        <f>Лист1!$G15</f>
        <v>Сандерлэнд - Манчестер Сити </v>
      </c>
      <c r="Q1" s="76" t="str">
        <f>Лист1!$G16</f>
        <v>Блэкберн - Сток Сити </v>
      </c>
      <c r="R1" s="78" t="str">
        <f>Лист1!$G17</f>
        <v>Фулхэм - Арсенал</v>
      </c>
      <c r="S1" s="88" t="s">
        <v>11</v>
      </c>
      <c r="T1" s="2"/>
      <c r="U1" s="3"/>
      <c r="V1" s="3"/>
      <c r="W1" s="4"/>
      <c r="X1" s="5"/>
      <c r="Y1" s="5"/>
      <c r="Z1" s="6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14.75" customHeight="1" thickTop="1">
      <c r="A2" s="74" t="str">
        <f>Лист1!C1</f>
        <v>26.12.11 - 02.01.12</v>
      </c>
      <c r="B2" s="75"/>
      <c r="C2" s="77"/>
      <c r="D2" s="77"/>
      <c r="E2" s="77"/>
      <c r="F2" s="77"/>
      <c r="G2" s="77"/>
      <c r="H2" s="77"/>
      <c r="I2" s="77"/>
      <c r="J2" s="79"/>
      <c r="K2" s="81"/>
      <c r="L2" s="77"/>
      <c r="M2" s="77"/>
      <c r="N2" s="77"/>
      <c r="O2" s="77"/>
      <c r="P2" s="77"/>
      <c r="Q2" s="77"/>
      <c r="R2" s="79"/>
      <c r="S2" s="89"/>
      <c r="T2" s="8" t="s">
        <v>45</v>
      </c>
      <c r="U2" s="9" t="s">
        <v>46</v>
      </c>
      <c r="V2" s="9" t="s">
        <v>48</v>
      </c>
      <c r="W2" s="10" t="s">
        <v>47</v>
      </c>
      <c r="X2" s="11"/>
      <c r="Y2" s="12"/>
      <c r="Z2" s="13" t="str">
        <f>CONCATENATE("Ход матча ",B3," - ",B9)</f>
        <v>Ход матча "Ракета" - "Звезда"</v>
      </c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>
      <c r="A3" s="14"/>
      <c r="B3" s="15" t="str">
        <f>Лист1!B8</f>
        <v>"Ракета"</v>
      </c>
      <c r="C3" s="16">
        <f>C25</f>
        <v>0</v>
      </c>
      <c r="D3" s="16">
        <f aca="true" t="shared" si="0" ref="D3:R3">D25</f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7">
        <f t="shared" si="0"/>
        <v>0</v>
      </c>
      <c r="K3" s="18">
        <f t="shared" si="0"/>
        <v>0</v>
      </c>
      <c r="L3" s="16">
        <f t="shared" si="0"/>
        <v>0</v>
      </c>
      <c r="M3" s="16">
        <f t="shared" si="0"/>
        <v>0</v>
      </c>
      <c r="N3" s="16">
        <f t="shared" si="0"/>
        <v>0</v>
      </c>
      <c r="O3" s="16">
        <f t="shared" si="0"/>
        <v>0</v>
      </c>
      <c r="P3" s="16">
        <f t="shared" si="0"/>
        <v>0</v>
      </c>
      <c r="Q3" s="16">
        <f t="shared" si="0"/>
        <v>0</v>
      </c>
      <c r="R3" s="17">
        <f t="shared" si="0"/>
        <v>0</v>
      </c>
      <c r="S3" s="19">
        <f>SUM(S4:S7)</f>
        <v>0</v>
      </c>
      <c r="T3" s="54">
        <f>SUM(T4:T7)</f>
        <v>0</v>
      </c>
      <c r="U3" s="20"/>
      <c r="V3" s="20"/>
      <c r="W3" s="21"/>
      <c r="X3" s="11"/>
      <c r="Y3" s="22"/>
      <c r="Z3" s="67" t="str">
        <f>W36</f>
        <v>Свисток арбитра. Матч начался!</v>
      </c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5">
      <c r="A4" s="23"/>
      <c r="B4" s="24" t="str">
        <f>Лист1!B9</f>
        <v>Федичкин А.</v>
      </c>
      <c r="C4" s="25" t="str">
        <f>LEFT(Лист1!C9,1)</f>
        <v>1</v>
      </c>
      <c r="D4" s="25" t="str">
        <f>RIGHT(LEFT(Лист1!$C9,2),1)</f>
        <v>1</v>
      </c>
      <c r="E4" s="25" t="str">
        <f>RIGHT(LEFT(Лист1!$C9,3),1)</f>
        <v>1</v>
      </c>
      <c r="F4" s="25" t="str">
        <f>RIGHT(LEFT(Лист1!$C9,4),1)</f>
        <v>2</v>
      </c>
      <c r="G4" s="25" t="str">
        <f>RIGHT(LEFT(Лист1!$C9,5),1)</f>
        <v>2</v>
      </c>
      <c r="H4" s="25" t="str">
        <f>RIGHT(LEFT(Лист1!$C9,6),1)</f>
        <v>1</v>
      </c>
      <c r="I4" s="25" t="str">
        <f>RIGHT(LEFT(Лист1!$C9,7),1)</f>
        <v>1</v>
      </c>
      <c r="J4" s="26" t="str">
        <f>RIGHT(LEFT(Лист1!$C9,8),1)</f>
        <v>2</v>
      </c>
      <c r="K4" s="27" t="str">
        <f>RIGHT(LEFT(Лист1!$C9,9),1)</f>
        <v>1</v>
      </c>
      <c r="L4" s="25" t="str">
        <f>RIGHT(LEFT(Лист1!$C9,10),1)</f>
        <v>2</v>
      </c>
      <c r="M4" s="25" t="str">
        <f>RIGHT(LEFT(Лист1!$C9,11),1)</f>
        <v>0</v>
      </c>
      <c r="N4" s="25" t="str">
        <f>RIGHT(LEFT(Лист1!$C9,12),1)</f>
        <v>1</v>
      </c>
      <c r="O4" s="25" t="str">
        <f>RIGHT(LEFT(Лист1!$C9,13),1)</f>
        <v>2</v>
      </c>
      <c r="P4" s="25" t="str">
        <f>RIGHT(LEFT(Лист1!$C9,14),1)</f>
        <v>2</v>
      </c>
      <c r="Q4" s="25" t="str">
        <f>RIGHT(LEFT(Лист1!$C9,15),1)</f>
        <v>1</v>
      </c>
      <c r="R4" s="26" t="str">
        <f>RIGHT(LEFT(Лист1!$C9,16),1)</f>
        <v>1</v>
      </c>
      <c r="S4" s="28">
        <f>SUM(C26:R26)</f>
        <v>0</v>
      </c>
      <c r="T4" s="29">
        <f>COUNTIF($C$49:$R$50,B4)</f>
        <v>0</v>
      </c>
      <c r="U4" s="30">
        <f>COUNTIF($C$51:$R$52,B4)</f>
        <v>0</v>
      </c>
      <c r="V4" s="30">
        <f>COUNTIF($C$53:$R$53,B4)</f>
        <v>0</v>
      </c>
      <c r="W4" s="31">
        <f>COUNTIF(C36:R36,3)</f>
        <v>0</v>
      </c>
      <c r="X4" s="11"/>
      <c r="Y4" s="32">
        <v>1</v>
      </c>
      <c r="Z4" s="67" t="str">
        <f>IF(C$8="",CONCATENATE(C1," (",AB4,"-",AC4,"-",AD4,") - (",AE4,"-",AF4,"-",AG4,")"),D$48)</f>
        <v>Челси - Фулхэм  (4-0-0) - (4-0-0)</v>
      </c>
      <c r="AA4" s="5"/>
      <c r="AB4" s="5">
        <f>COUNTIF($C$4:$C$7,1)</f>
        <v>4</v>
      </c>
      <c r="AC4" s="5">
        <f>COUNTIF($C$4:$C$7,0)</f>
        <v>0</v>
      </c>
      <c r="AD4" s="5">
        <f>COUNTIF($C$4:$C$7,2)</f>
        <v>0</v>
      </c>
      <c r="AE4" s="5">
        <f>COUNTIF($C$10:$C$13,1)</f>
        <v>4</v>
      </c>
      <c r="AF4" s="5">
        <f>COUNTIF($C$10:$C$13,0)</f>
        <v>0</v>
      </c>
      <c r="AG4" s="5">
        <f>COUNTIF($C$10:$C$13,2)</f>
        <v>0</v>
      </c>
      <c r="AH4" s="5"/>
      <c r="AI4" s="5"/>
      <c r="AJ4" s="5"/>
    </row>
    <row r="5" spans="1:36" ht="15">
      <c r="A5" s="23"/>
      <c r="B5" s="24" t="str">
        <f>Лист1!B10</f>
        <v>Машаков С.</v>
      </c>
      <c r="C5" s="25" t="str">
        <f>LEFT(Лист1!C10,1)</f>
        <v>1</v>
      </c>
      <c r="D5" s="25" t="str">
        <f>RIGHT(LEFT(Лист1!$C10,2),1)</f>
        <v>1</v>
      </c>
      <c r="E5" s="25" t="str">
        <f>RIGHT(LEFT(Лист1!$C10,3),1)</f>
        <v>2</v>
      </c>
      <c r="F5" s="25" t="str">
        <f>RIGHT(LEFT(Лист1!$C10,4),1)</f>
        <v>2</v>
      </c>
      <c r="G5" s="25" t="str">
        <f>RIGHT(LEFT(Лист1!$C10,5),1)</f>
        <v>2</v>
      </c>
      <c r="H5" s="25" t="str">
        <f>RIGHT(LEFT(Лист1!$C10,6),1)</f>
        <v>0</v>
      </c>
      <c r="I5" s="25" t="str">
        <f>RIGHT(LEFT(Лист1!$C10,7),1)</f>
        <v>1</v>
      </c>
      <c r="J5" s="26" t="str">
        <f>RIGHT(LEFT(Лист1!$C10,8),1)</f>
        <v>2</v>
      </c>
      <c r="K5" s="27" t="str">
        <f>RIGHT(LEFT(Лист1!$C10,9),1)</f>
        <v>1</v>
      </c>
      <c r="L5" s="25" t="str">
        <f>RIGHT(LEFT(Лист1!$C10,10),1)</f>
        <v>2</v>
      </c>
      <c r="M5" s="25" t="str">
        <f>RIGHT(LEFT(Лист1!$C10,11),1)</f>
        <v>1</v>
      </c>
      <c r="N5" s="25" t="str">
        <f>RIGHT(LEFT(Лист1!$C10,12),1)</f>
        <v>1</v>
      </c>
      <c r="O5" s="25" t="str">
        <f>RIGHT(LEFT(Лист1!$C10,13),1)</f>
        <v>2</v>
      </c>
      <c r="P5" s="25" t="str">
        <f>RIGHT(LEFT(Лист1!$C10,14),1)</f>
        <v>2</v>
      </c>
      <c r="Q5" s="25" t="str">
        <f>RIGHT(LEFT(Лист1!$C10,15),1)</f>
        <v>1</v>
      </c>
      <c r="R5" s="26" t="str">
        <f>RIGHT(LEFT(Лист1!$C10,16),1)</f>
        <v>2</v>
      </c>
      <c r="S5" s="28">
        <f>SUM(C27:R27)</f>
        <v>0</v>
      </c>
      <c r="T5" s="29">
        <f>COUNTIF($C$49:$R$50,B5)</f>
        <v>0</v>
      </c>
      <c r="U5" s="30">
        <f>COUNTIF($C$51:$R$52,B5)</f>
        <v>0</v>
      </c>
      <c r="V5" s="30">
        <f>COUNTIF($C$53:$R$53,B5)</f>
        <v>0</v>
      </c>
      <c r="W5" s="31"/>
      <c r="X5" s="11"/>
      <c r="Y5" s="32">
        <v>2</v>
      </c>
      <c r="Z5" s="67" t="str">
        <f>IF(D$8="",CONCATENATE(D1," (",AB5,"-",AC5,"-",AD5,") - (",AE5,"-",AF5,"-",AG5,")"),E$48)</f>
        <v>Ливерпуль - Блэкберн  (4-0-0) - (4-0-0)</v>
      </c>
      <c r="AA5" s="5"/>
      <c r="AB5" s="5">
        <f>COUNTIF($D$4:$D$7,1)</f>
        <v>4</v>
      </c>
      <c r="AC5" s="5">
        <f>COUNTIF($D$4:$D$7,0)</f>
        <v>0</v>
      </c>
      <c r="AD5" s="5">
        <f>COUNTIF($D$4:$D$7,2)</f>
        <v>0</v>
      </c>
      <c r="AE5" s="5">
        <f>COUNTIF($D$10:$D$13,1)</f>
        <v>4</v>
      </c>
      <c r="AF5" s="5">
        <f>COUNTIF($D$10:$D$13,0)</f>
        <v>0</v>
      </c>
      <c r="AG5" s="5">
        <f>COUNTIF($D$10:$D$13,2)</f>
        <v>0</v>
      </c>
      <c r="AH5" s="5"/>
      <c r="AI5" s="5"/>
      <c r="AJ5" s="5"/>
    </row>
    <row r="6" spans="1:36" ht="15">
      <c r="A6" s="23"/>
      <c r="B6" s="24" t="str">
        <f>Лист1!B11</f>
        <v>Аксенов О.</v>
      </c>
      <c r="C6" s="25" t="str">
        <f>LEFT(Лист1!C11,1)</f>
        <v>1</v>
      </c>
      <c r="D6" s="25" t="str">
        <f>RIGHT(LEFT(Лист1!$C11,2),1)</f>
        <v>1</v>
      </c>
      <c r="E6" s="25" t="str">
        <f>RIGHT(LEFT(Лист1!$C11,3),1)</f>
        <v>2</v>
      </c>
      <c r="F6" s="25" t="str">
        <f>RIGHT(LEFT(Лист1!$C11,4),1)</f>
        <v>2</v>
      </c>
      <c r="G6" s="25" t="str">
        <f>RIGHT(LEFT(Лист1!$C11,5),1)</f>
        <v>2</v>
      </c>
      <c r="H6" s="25" t="str">
        <f>RIGHT(LEFT(Лист1!$C11,6),1)</f>
        <v>1</v>
      </c>
      <c r="I6" s="25" t="str">
        <f>RIGHT(LEFT(Лист1!$C11,7),1)</f>
        <v>0</v>
      </c>
      <c r="J6" s="26" t="str">
        <f>RIGHT(LEFT(Лист1!$C11,8),1)</f>
        <v>2</v>
      </c>
      <c r="K6" s="27" t="str">
        <f>RIGHT(LEFT(Лист1!$C11,9),1)</f>
        <v>1</v>
      </c>
      <c r="L6" s="25" t="str">
        <f>RIGHT(LEFT(Лист1!$C11,10),1)</f>
        <v>2</v>
      </c>
      <c r="M6" s="25" t="str">
        <f>RIGHT(LEFT(Лист1!$C11,11),1)</f>
        <v>1</v>
      </c>
      <c r="N6" s="25" t="str">
        <f>RIGHT(LEFT(Лист1!$C11,12),1)</f>
        <v>1</v>
      </c>
      <c r="O6" s="25" t="str">
        <f>RIGHT(LEFT(Лист1!$C11,13),1)</f>
        <v>0</v>
      </c>
      <c r="P6" s="25" t="str">
        <f>RIGHT(LEFT(Лист1!$C11,14),1)</f>
        <v>2</v>
      </c>
      <c r="Q6" s="25" t="str">
        <f>RIGHT(LEFT(Лист1!$C11,15),1)</f>
        <v>0</v>
      </c>
      <c r="R6" s="26" t="str">
        <f>RIGHT(LEFT(Лист1!$C11,16),1)</f>
        <v>2</v>
      </c>
      <c r="S6" s="28">
        <f>SUM(C28:R28)</f>
        <v>0</v>
      </c>
      <c r="T6" s="29">
        <f>COUNTIF($C$49:$R$50,B6)</f>
        <v>0</v>
      </c>
      <c r="U6" s="30">
        <f>COUNTIF($C$51:$R$52,B6)</f>
        <v>0</v>
      </c>
      <c r="V6" s="30">
        <f>COUNTIF($C$53:$R$53,B6)</f>
        <v>0</v>
      </c>
      <c r="W6" s="31"/>
      <c r="X6" s="11"/>
      <c r="Y6" s="32">
        <v>3</v>
      </c>
      <c r="Z6" s="67" t="str">
        <f>IF(E$8="",CONCATENATE(E1," (",AB6,"-",AC6,"-",AD6,") - (",AE6,"-",AF6,"-",AG6,")"),F$48)</f>
        <v>Болтон - Ньюкасл  (2-0-2) - (1-1-2)</v>
      </c>
      <c r="AA6" s="5"/>
      <c r="AB6" s="5">
        <f>COUNTIF($E$4:$E$7,1)</f>
        <v>2</v>
      </c>
      <c r="AC6" s="5">
        <f>COUNTIF($E$4:$E$7,0)</f>
        <v>0</v>
      </c>
      <c r="AD6" s="5">
        <f>COUNTIF($E$4:$E$7,2)</f>
        <v>2</v>
      </c>
      <c r="AE6" s="5">
        <f>COUNTIF($E$10:$E$13,1)</f>
        <v>1</v>
      </c>
      <c r="AF6" s="5">
        <f>COUNTIF($E$10:$E$13,0)</f>
        <v>1</v>
      </c>
      <c r="AG6" s="5">
        <f>COUNTIF($E$10:$E$13,2)</f>
        <v>2</v>
      </c>
      <c r="AH6" s="5"/>
      <c r="AI6" s="5"/>
      <c r="AJ6" s="5"/>
    </row>
    <row r="7" spans="1:36" ht="15">
      <c r="A7" s="23"/>
      <c r="B7" s="24" t="str">
        <f>Лист1!B12</f>
        <v>Куколь Р.</v>
      </c>
      <c r="C7" s="25" t="str">
        <f>LEFT(Лист1!C12,1)</f>
        <v>1</v>
      </c>
      <c r="D7" s="25" t="str">
        <f>RIGHT(LEFT(Лист1!$C12,2),1)</f>
        <v>1</v>
      </c>
      <c r="E7" s="25" t="str">
        <f>RIGHT(LEFT(Лист1!$C12,3),1)</f>
        <v>1</v>
      </c>
      <c r="F7" s="25" t="str">
        <f>RIGHT(LEFT(Лист1!$C12,4),1)</f>
        <v>1</v>
      </c>
      <c r="G7" s="25" t="str">
        <f>RIGHT(LEFT(Лист1!$C12,5),1)</f>
        <v>2</v>
      </c>
      <c r="H7" s="25" t="str">
        <f>RIGHT(LEFT(Лист1!$C12,6),1)</f>
        <v>1</v>
      </c>
      <c r="I7" s="25" t="str">
        <f>RIGHT(LEFT(Лист1!$C12,7),1)</f>
        <v>1</v>
      </c>
      <c r="J7" s="26" t="str">
        <f>RIGHT(LEFT(Лист1!$C12,8),1)</f>
        <v>0</v>
      </c>
      <c r="K7" s="27" t="str">
        <f>RIGHT(LEFT(Лист1!$C12,9),1)</f>
        <v>2</v>
      </c>
      <c r="L7" s="25" t="str">
        <f>RIGHT(LEFT(Лист1!$C12,10),1)</f>
        <v>0</v>
      </c>
      <c r="M7" s="25" t="str">
        <f>RIGHT(LEFT(Лист1!$C12,11),1)</f>
        <v>1</v>
      </c>
      <c r="N7" s="25" t="str">
        <f>RIGHT(LEFT(Лист1!$C12,12),1)</f>
        <v>1</v>
      </c>
      <c r="O7" s="25" t="str">
        <f>RIGHT(LEFT(Лист1!$C12,13),1)</f>
        <v>1</v>
      </c>
      <c r="P7" s="25" t="str">
        <f>RIGHT(LEFT(Лист1!$C12,14),1)</f>
        <v>0</v>
      </c>
      <c r="Q7" s="25" t="str">
        <f>RIGHT(LEFT(Лист1!$C12,15),1)</f>
        <v>1</v>
      </c>
      <c r="R7" s="26" t="str">
        <f>RIGHT(LEFT(Лист1!$C12,16),1)</f>
        <v>2</v>
      </c>
      <c r="S7" s="28">
        <f>SUM(C29:R29)</f>
        <v>0</v>
      </c>
      <c r="T7" s="29">
        <f>COUNTIF($C$49:$R$50,B7)</f>
        <v>0</v>
      </c>
      <c r="U7" s="30">
        <f>COUNTIF($C$51:$R$52,B7)</f>
        <v>0</v>
      </c>
      <c r="V7" s="30">
        <f>COUNTIF($C$53:$R$53,B7)</f>
        <v>0</v>
      </c>
      <c r="W7" s="31"/>
      <c r="X7" s="11"/>
      <c r="Y7" s="32">
        <v>4</v>
      </c>
      <c r="Z7" s="67" t="str">
        <f>IF(F$8="",CONCATENATE(F1," (",AB7,"-",AC7,"-",AD7,") - (",AE7,"-",AF7,"-",AG7,")"),G$48)</f>
        <v>Сандерлэнд - Эвертон  (1-0-3) - (2-2-0)</v>
      </c>
      <c r="AA7" s="5"/>
      <c r="AB7" s="5">
        <f>COUNTIF($F$4:$F$7,1)</f>
        <v>1</v>
      </c>
      <c r="AC7" s="5">
        <f>COUNTIF($F$4:$F$7,0)</f>
        <v>0</v>
      </c>
      <c r="AD7" s="5">
        <f>COUNTIF($F$4:$F$7,2)</f>
        <v>3</v>
      </c>
      <c r="AE7" s="5">
        <f>COUNTIF($F$10:$F$13,1)</f>
        <v>2</v>
      </c>
      <c r="AF7" s="5">
        <f>COUNTIF($F$10:$F$13,0)</f>
        <v>2</v>
      </c>
      <c r="AG7" s="5">
        <f>COUNTIF($F$10:$F$13,2)</f>
        <v>0</v>
      </c>
      <c r="AH7" s="5"/>
      <c r="AI7" s="5"/>
      <c r="AJ7" s="5"/>
    </row>
    <row r="8" spans="1:36" ht="15">
      <c r="A8" s="33"/>
      <c r="B8" s="34" t="s">
        <v>10</v>
      </c>
      <c r="C8" s="35"/>
      <c r="D8" s="35"/>
      <c r="E8" s="35"/>
      <c r="F8" s="35"/>
      <c r="G8" s="35"/>
      <c r="H8" s="35"/>
      <c r="I8" s="35"/>
      <c r="J8" s="36"/>
      <c r="K8" s="37"/>
      <c r="L8" s="35"/>
      <c r="M8" s="35"/>
      <c r="N8" s="35"/>
      <c r="O8" s="35"/>
      <c r="P8" s="35"/>
      <c r="Q8" s="35"/>
      <c r="R8" s="36"/>
      <c r="S8" s="38"/>
      <c r="T8" s="39"/>
      <c r="U8" s="39"/>
      <c r="V8" s="39"/>
      <c r="W8" s="40"/>
      <c r="X8" s="11"/>
      <c r="Y8" s="32">
        <v>5</v>
      </c>
      <c r="Z8" s="67" t="str">
        <f>IF(G$8="",CONCATENATE(G1," (",AB8,"-",AC8,"-",AD8,") - (",AE8,"-",AF8,"-",AG8,")"),H$48)</f>
        <v>Вест Бромвич - Манчестер Сити  (0-0-4) - (0-0-4)</v>
      </c>
      <c r="AA8" s="5"/>
      <c r="AB8" s="5">
        <f>COUNTIF($G$4:$G$7,1)</f>
        <v>0</v>
      </c>
      <c r="AC8" s="5">
        <f>COUNTIF($G$4:$G$7,0)</f>
        <v>0</v>
      </c>
      <c r="AD8" s="5">
        <f>COUNTIF($G$4:$G$7,2)</f>
        <v>4</v>
      </c>
      <c r="AE8" s="5">
        <f>COUNTIF($G$10:$G$13,1)</f>
        <v>0</v>
      </c>
      <c r="AF8" s="5">
        <f>COUNTIF($G$10:$G$13,0)</f>
        <v>0</v>
      </c>
      <c r="AG8" s="5">
        <f>COUNTIF($G$10:$G$13,2)</f>
        <v>4</v>
      </c>
      <c r="AH8" s="5"/>
      <c r="AI8" s="5"/>
      <c r="AJ8" s="5"/>
    </row>
    <row r="9" spans="1:36" ht="15">
      <c r="A9" s="14"/>
      <c r="B9" s="15" t="str">
        <f>Лист1!B20</f>
        <v>"Звезда"</v>
      </c>
      <c r="C9" s="16">
        <f>C31</f>
        <v>0</v>
      </c>
      <c r="D9" s="16">
        <f aca="true" t="shared" si="1" ref="D9:R9">D31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7">
        <f t="shared" si="1"/>
        <v>0</v>
      </c>
      <c r="K9" s="18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16">
        <f t="shared" si="1"/>
        <v>0</v>
      </c>
      <c r="Q9" s="16">
        <f t="shared" si="1"/>
        <v>0</v>
      </c>
      <c r="R9" s="17">
        <f t="shared" si="1"/>
        <v>0</v>
      </c>
      <c r="S9" s="19">
        <f>SUM(S10:S13)</f>
        <v>0</v>
      </c>
      <c r="T9" s="54">
        <f>SUM(T10:T13)</f>
        <v>0</v>
      </c>
      <c r="U9" s="20"/>
      <c r="V9" s="20"/>
      <c r="W9" s="21"/>
      <c r="X9" s="11"/>
      <c r="Y9" s="32">
        <v>6</v>
      </c>
      <c r="Z9" s="67" t="str">
        <f>IF(H$8="",CONCATENATE(H1," (",AB9,"-",AC9,"-",AD9,") - (",AE9,"-",AF9,"-",AG9,")"),I$48)</f>
        <v>Сток Сити - Астон Вилла  (3-1-0) - (4-0-0)</v>
      </c>
      <c r="AA9" s="5"/>
      <c r="AB9" s="5">
        <f>COUNTIF($H$4:$H$7,1)</f>
        <v>3</v>
      </c>
      <c r="AC9" s="5">
        <f>COUNTIF($H$4:$H$7,0)</f>
        <v>1</v>
      </c>
      <c r="AD9" s="5">
        <f>COUNTIF($H$4:$H$7,2)</f>
        <v>0</v>
      </c>
      <c r="AE9" s="5">
        <f>COUNTIF($H$10:$H$13,1)</f>
        <v>4</v>
      </c>
      <c r="AF9" s="5">
        <f>COUNTIF($H$10:$H$13,0)</f>
        <v>0</v>
      </c>
      <c r="AG9" s="5">
        <f>COUNTIF($H$10:$H$13,2)</f>
        <v>0</v>
      </c>
      <c r="AH9" s="5"/>
      <c r="AI9" s="5"/>
      <c r="AJ9" s="5"/>
    </row>
    <row r="10" spans="1:36" ht="15">
      <c r="A10" s="23"/>
      <c r="B10" s="24" t="str">
        <f>Лист1!B21</f>
        <v>Афанасьев С.</v>
      </c>
      <c r="C10" s="25" t="str">
        <f>LEFT(Лист1!C21,1)</f>
        <v>1</v>
      </c>
      <c r="D10" s="25" t="str">
        <f>RIGHT(LEFT(Лист1!$C21,2),1)</f>
        <v>1</v>
      </c>
      <c r="E10" s="25" t="str">
        <f>RIGHT(LEFT(Лист1!$C21,3),1)</f>
        <v>2</v>
      </c>
      <c r="F10" s="25" t="str">
        <f>RIGHT(LEFT(Лист1!$C21,4),1)</f>
        <v>0</v>
      </c>
      <c r="G10" s="25" t="str">
        <f>RIGHT(LEFT(Лист1!$C21,5),1)</f>
        <v>2</v>
      </c>
      <c r="H10" s="25" t="str">
        <f>RIGHT(LEFT(Лист1!$C21,6),1)</f>
        <v>1</v>
      </c>
      <c r="I10" s="25" t="str">
        <f>RIGHT(LEFT(Лист1!$C21,7),1)</f>
        <v>1</v>
      </c>
      <c r="J10" s="26" t="str">
        <f>RIGHT(LEFT(Лист1!$C21,8),1)</f>
        <v>0</v>
      </c>
      <c r="K10" s="27" t="str">
        <f>RIGHT(LEFT(Лист1!$C21,9),1)</f>
        <v>1</v>
      </c>
      <c r="L10" s="25" t="str">
        <f>RIGHT(LEFT(Лист1!$C21,10),1)</f>
        <v>0</v>
      </c>
      <c r="M10" s="25" t="str">
        <f>RIGHT(LEFT(Лист1!$C21,11),1)</f>
        <v>1</v>
      </c>
      <c r="N10" s="25" t="str">
        <f>RIGHT(LEFT(Лист1!$C21,12),1)</f>
        <v>1</v>
      </c>
      <c r="O10" s="25" t="str">
        <f>RIGHT(LEFT(Лист1!$C21,13),1)</f>
        <v>1</v>
      </c>
      <c r="P10" s="25" t="str">
        <f>RIGHT(LEFT(Лист1!$C21,14),1)</f>
        <v>2</v>
      </c>
      <c r="Q10" s="25" t="str">
        <f>RIGHT(LEFT(Лист1!$C21,15),1)</f>
        <v>2</v>
      </c>
      <c r="R10" s="26" t="str">
        <f>RIGHT(LEFT(Лист1!$C21,16),1)</f>
        <v>2</v>
      </c>
      <c r="S10" s="28">
        <f>SUM(C32:R32)</f>
        <v>0</v>
      </c>
      <c r="T10" s="29">
        <f>COUNTIF($C$49:$R$50,B10)</f>
        <v>0</v>
      </c>
      <c r="U10" s="30">
        <f>COUNTIF($C$51:$R$52,B10)</f>
        <v>0</v>
      </c>
      <c r="V10" s="30">
        <f>COUNTIF($C$53:$R$53,B10)</f>
        <v>0</v>
      </c>
      <c r="W10" s="31">
        <f>COUNTIF(C24:R24,3)</f>
        <v>0</v>
      </c>
      <c r="X10" s="11"/>
      <c r="Y10" s="32">
        <v>7</v>
      </c>
      <c r="Z10" s="67" t="str">
        <f>IF(I$8="",CONCATENATE(I1," (",AB10,"-",AC10,"-",AD10,") - (",AE10,"-",AF10,"-",AG10,")"),J$48)</f>
        <v>Суонси - КПР  (3-1-0) - (3-1-0)</v>
      </c>
      <c r="AA10" s="5"/>
      <c r="AB10" s="5">
        <f>COUNTIF($I$4:$I$7,1)</f>
        <v>3</v>
      </c>
      <c r="AC10" s="5">
        <f>COUNTIF($I$4:$I$7,0)</f>
        <v>1</v>
      </c>
      <c r="AD10" s="5">
        <f>COUNTIF($I$4:$I$7,2)</f>
        <v>0</v>
      </c>
      <c r="AE10" s="5">
        <f>COUNTIF($I$10:$I$13,1)</f>
        <v>3</v>
      </c>
      <c r="AF10" s="5">
        <f>COUNTIF($I$10:$I$13,0)</f>
        <v>1</v>
      </c>
      <c r="AG10" s="5">
        <f>COUNTIF($I$10:$I$13,2)</f>
        <v>0</v>
      </c>
      <c r="AH10" s="5"/>
      <c r="AI10" s="5"/>
      <c r="AJ10" s="5"/>
    </row>
    <row r="11" spans="1:36" ht="15">
      <c r="A11" s="23"/>
      <c r="B11" s="24" t="str">
        <f>Лист1!B22</f>
        <v>Якимов А.</v>
      </c>
      <c r="C11" s="25" t="str">
        <f>LEFT(Лист1!C22,1)</f>
        <v>1</v>
      </c>
      <c r="D11" s="25" t="str">
        <f>RIGHT(LEFT(Лист1!$C22,2),1)</f>
        <v>1</v>
      </c>
      <c r="E11" s="25" t="str">
        <f>RIGHT(LEFT(Лист1!$C22,3),1)</f>
        <v>0</v>
      </c>
      <c r="F11" s="25" t="str">
        <f>RIGHT(LEFT(Лист1!$C22,4),1)</f>
        <v>0</v>
      </c>
      <c r="G11" s="25" t="str">
        <f>RIGHT(LEFT(Лист1!$C22,5),1)</f>
        <v>2</v>
      </c>
      <c r="H11" s="25" t="str">
        <f>RIGHT(LEFT(Лист1!$C22,6),1)</f>
        <v>1</v>
      </c>
      <c r="I11" s="25" t="str">
        <f>RIGHT(LEFT(Лист1!$C22,7),1)</f>
        <v>0</v>
      </c>
      <c r="J11" s="26" t="str">
        <f>RIGHT(LEFT(Лист1!$C22,8),1)</f>
        <v>2</v>
      </c>
      <c r="K11" s="27" t="str">
        <f>RIGHT(LEFT(Лист1!$C22,9),1)</f>
        <v>1</v>
      </c>
      <c r="L11" s="25" t="str">
        <f>RIGHT(LEFT(Лист1!$C22,10),1)</f>
        <v>2</v>
      </c>
      <c r="M11" s="25" t="str">
        <f>RIGHT(LEFT(Лист1!$C22,11),1)</f>
        <v>1</v>
      </c>
      <c r="N11" s="25" t="str">
        <f>RIGHT(LEFT(Лист1!$C22,12),1)</f>
        <v>0</v>
      </c>
      <c r="O11" s="25" t="str">
        <f>RIGHT(LEFT(Лист1!$C22,13),1)</f>
        <v>1</v>
      </c>
      <c r="P11" s="25" t="str">
        <f>RIGHT(LEFT(Лист1!$C22,14),1)</f>
        <v>2</v>
      </c>
      <c r="Q11" s="25" t="str">
        <f>RIGHT(LEFT(Лист1!$C22,15),1)</f>
        <v>2</v>
      </c>
      <c r="R11" s="26" t="str">
        <f>RIGHT(LEFT(Лист1!$C22,16),1)</f>
        <v>2</v>
      </c>
      <c r="S11" s="28">
        <f>SUM(C33:R33)</f>
        <v>0</v>
      </c>
      <c r="T11" s="29">
        <f>COUNTIF($C$49:$R$50,B11)</f>
        <v>0</v>
      </c>
      <c r="U11" s="30">
        <f>COUNTIF($C$51:$R$52,B11)</f>
        <v>0</v>
      </c>
      <c r="V11" s="30">
        <f>COUNTIF($C$53:$R$53,B11)</f>
        <v>0</v>
      </c>
      <c r="W11" s="31"/>
      <c r="X11" s="11"/>
      <c r="Y11" s="32">
        <v>8</v>
      </c>
      <c r="Z11" s="67" t="str">
        <f>IF(J$8="",CONCATENATE(J1," (",AB11,"-",AC11,"-",AD11,") - (",AE11,"-",AF11,"-",AG11,")"),K$48)</f>
        <v>Норвич - Тоттенхэм  (0-1-3) - (0-1-3)</v>
      </c>
      <c r="AA11" s="5"/>
      <c r="AB11" s="5">
        <f>COUNTIF($J$4:$J$7,1)</f>
        <v>0</v>
      </c>
      <c r="AC11" s="5">
        <f>COUNTIF($J$4:$J$7,0)</f>
        <v>1</v>
      </c>
      <c r="AD11" s="5">
        <f>COUNTIF($J$4:$J$7,2)</f>
        <v>3</v>
      </c>
      <c r="AE11" s="5">
        <f>COUNTIF($J$10:$J$13,1)</f>
        <v>0</v>
      </c>
      <c r="AF11" s="5">
        <f>COUNTIF($J$10:$J$13,0)</f>
        <v>1</v>
      </c>
      <c r="AG11" s="5">
        <f>COUNTIF($J$10:$J$13,2)</f>
        <v>3</v>
      </c>
      <c r="AH11" s="5"/>
      <c r="AI11" s="5"/>
      <c r="AJ11" s="5"/>
    </row>
    <row r="12" spans="1:36" ht="15">
      <c r="A12" s="23"/>
      <c r="B12" s="24" t="str">
        <f>Лист1!B23</f>
        <v>Кочетков В.</v>
      </c>
      <c r="C12" s="25" t="str">
        <f>LEFT(Лист1!C23,1)</f>
        <v>1</v>
      </c>
      <c r="D12" s="25" t="str">
        <f>RIGHT(LEFT(Лист1!$C23,2),1)</f>
        <v>1</v>
      </c>
      <c r="E12" s="25" t="str">
        <f>RIGHT(LEFT(Лист1!$C23,3),1)</f>
        <v>1</v>
      </c>
      <c r="F12" s="25" t="str">
        <f>RIGHT(LEFT(Лист1!$C23,4),1)</f>
        <v>1</v>
      </c>
      <c r="G12" s="25" t="str">
        <f>RIGHT(LEFT(Лист1!$C23,5),1)</f>
        <v>2</v>
      </c>
      <c r="H12" s="25" t="str">
        <f>RIGHT(LEFT(Лист1!$C23,6),1)</f>
        <v>1</v>
      </c>
      <c r="I12" s="25" t="str">
        <f>RIGHT(LEFT(Лист1!$C23,7),1)</f>
        <v>1</v>
      </c>
      <c r="J12" s="26" t="str">
        <f>RIGHT(LEFT(Лист1!$C23,8),1)</f>
        <v>2</v>
      </c>
      <c r="K12" s="27" t="str">
        <f>RIGHT(LEFT(Лист1!$C23,9),1)</f>
        <v>1</v>
      </c>
      <c r="L12" s="25" t="str">
        <f>RIGHT(LEFT(Лист1!$C23,10),1)</f>
        <v>2</v>
      </c>
      <c r="M12" s="25" t="str">
        <f>RIGHT(LEFT(Лист1!$C23,11),1)</f>
        <v>0</v>
      </c>
      <c r="N12" s="25" t="str">
        <f>RIGHT(LEFT(Лист1!$C23,12),1)</f>
        <v>1</v>
      </c>
      <c r="O12" s="25" t="str">
        <f>RIGHT(LEFT(Лист1!$C23,13),1)</f>
        <v>1</v>
      </c>
      <c r="P12" s="25" t="str">
        <f>RIGHT(LEFT(Лист1!$C23,14),1)</f>
        <v>2</v>
      </c>
      <c r="Q12" s="25" t="str">
        <f>RIGHT(LEFT(Лист1!$C23,15),1)</f>
        <v>1</v>
      </c>
      <c r="R12" s="26" t="str">
        <f>RIGHT(LEFT(Лист1!$C23,16),1)</f>
        <v>0</v>
      </c>
      <c r="S12" s="28">
        <f>SUM(C34:R34)</f>
        <v>0</v>
      </c>
      <c r="T12" s="29">
        <f>COUNTIF($C$49:$R$50,B12)</f>
        <v>0</v>
      </c>
      <c r="U12" s="30">
        <f>COUNTIF($C$51:$R$52,B12)</f>
        <v>0</v>
      </c>
      <c r="V12" s="30">
        <f>COUNTIF($C$53:$R$53,B12)</f>
        <v>0</v>
      </c>
      <c r="W12" s="31"/>
      <c r="X12" s="11"/>
      <c r="Y12" s="32"/>
      <c r="Z12" s="67" t="str">
        <f>W37</f>
        <v> Перерыв.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 thickBot="1">
      <c r="A13" s="41"/>
      <c r="B13" s="42" t="str">
        <f>Лист1!B24</f>
        <v>Искаков А.</v>
      </c>
      <c r="C13" s="43" t="str">
        <f>LEFT(Лист1!C24,1)</f>
        <v>1</v>
      </c>
      <c r="D13" s="43" t="str">
        <f>RIGHT(LEFT(Лист1!$C24,2),1)</f>
        <v>1</v>
      </c>
      <c r="E13" s="43" t="str">
        <f>RIGHT(LEFT(Лист1!$C24,3),1)</f>
        <v>2</v>
      </c>
      <c r="F13" s="43" t="str">
        <f>RIGHT(LEFT(Лист1!$C24,4),1)</f>
        <v>1</v>
      </c>
      <c r="G13" s="43" t="str">
        <f>RIGHT(LEFT(Лист1!$C24,5),1)</f>
        <v>2</v>
      </c>
      <c r="H13" s="43" t="str">
        <f>RIGHT(LEFT(Лист1!$C24,6),1)</f>
        <v>1</v>
      </c>
      <c r="I13" s="43" t="str">
        <f>RIGHT(LEFT(Лист1!$C24,7),1)</f>
        <v>1</v>
      </c>
      <c r="J13" s="44" t="str">
        <f>RIGHT(LEFT(Лист1!$C24,8),1)</f>
        <v>2</v>
      </c>
      <c r="K13" s="45" t="str">
        <f>RIGHT(LEFT(Лист1!$C24,9),1)</f>
        <v>1</v>
      </c>
      <c r="L13" s="43" t="str">
        <f>RIGHT(LEFT(Лист1!$C24,10),1)</f>
        <v>2</v>
      </c>
      <c r="M13" s="43" t="str">
        <f>RIGHT(LEFT(Лист1!$C24,11),1)</f>
        <v>1</v>
      </c>
      <c r="N13" s="43" t="str">
        <f>RIGHT(LEFT(Лист1!$C24,12),1)</f>
        <v>1</v>
      </c>
      <c r="O13" s="43" t="str">
        <f>RIGHT(LEFT(Лист1!$C24,13),1)</f>
        <v>1</v>
      </c>
      <c r="P13" s="43" t="str">
        <f>RIGHT(LEFT(Лист1!$C24,14),1)</f>
        <v>2</v>
      </c>
      <c r="Q13" s="43" t="str">
        <f>RIGHT(LEFT(Лист1!$C24,15),1)</f>
        <v>2</v>
      </c>
      <c r="R13" s="44" t="str">
        <f>RIGHT(LEFT(Лист1!$C24,16),1)</f>
        <v>2</v>
      </c>
      <c r="S13" s="46">
        <f>SUM(C35:R35)</f>
        <v>0</v>
      </c>
      <c r="T13" s="47">
        <f>COUNTIF($C$49:$R$50,B13)</f>
        <v>0</v>
      </c>
      <c r="U13" s="48">
        <f>COUNTIF($C$51:$R$52,B13)</f>
        <v>0</v>
      </c>
      <c r="V13" s="48">
        <f>COUNTIF($C$53:$R$53,B13)</f>
        <v>0</v>
      </c>
      <c r="W13" s="49"/>
      <c r="X13" s="11"/>
      <c r="Y13" s="32">
        <v>9</v>
      </c>
      <c r="Z13" s="67" t="str">
        <f>IF(K$8="",CONCATENATE(K1," (",AB13,"-",AC13,"-",AD13,") - (",AE13,"-",AF13,"-",AG13,")"),CONCATENATE(W38,L$48))</f>
        <v>Ливерпуль - Ньюкасл  (3-0-1) - (4-0-0)</v>
      </c>
      <c r="AA13" s="5"/>
      <c r="AB13" s="5">
        <f>COUNTIF($K$4:$K$7,1)</f>
        <v>3</v>
      </c>
      <c r="AC13" s="5">
        <f>COUNTIF($K$4:$K$7,0)</f>
        <v>0</v>
      </c>
      <c r="AD13" s="5">
        <f>COUNTIF($K$4:$K$7,2)</f>
        <v>1</v>
      </c>
      <c r="AE13" s="5">
        <f>COUNTIF($K$10:$K$13,1)</f>
        <v>4</v>
      </c>
      <c r="AF13" s="5">
        <f>COUNTIF($K$10:$K$13,0)</f>
        <v>0</v>
      </c>
      <c r="AG13" s="5">
        <f>COUNTIF($K$10:$K$13,2)</f>
        <v>0</v>
      </c>
      <c r="AH13" s="5"/>
      <c r="AI13" s="5"/>
      <c r="AJ13" s="5"/>
    </row>
    <row r="14" spans="1:36" ht="16.5" thickBot="1" thickTop="1">
      <c r="A14" s="5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"/>
      <c r="T14" s="5"/>
      <c r="U14" s="5"/>
      <c r="V14" s="5"/>
      <c r="W14" s="5"/>
      <c r="X14" s="11"/>
      <c r="Y14" s="32">
        <v>10</v>
      </c>
      <c r="Z14" s="67" t="str">
        <f>IF(L$8="",CONCATENATE(L1," (",AB14,"-",AC14,"-",AD14,") - (",AE14,"-",AF14,"-",AG14,")"),M$48)</f>
        <v>Суонси - Тоттенхэм  (0-1-3) - (0-1-3)</v>
      </c>
      <c r="AA14" s="5"/>
      <c r="AB14" s="5">
        <f>COUNTIF($L$4:$L$7,1)</f>
        <v>0</v>
      </c>
      <c r="AC14" s="5">
        <f>COUNTIF($L$4:$L$7,0)</f>
        <v>1</v>
      </c>
      <c r="AD14" s="5">
        <f>COUNTIF($L$4:$L$7,2)</f>
        <v>3</v>
      </c>
      <c r="AE14" s="5">
        <f>COUNTIF($L$10:$L$13,1)</f>
        <v>0</v>
      </c>
      <c r="AF14" s="5">
        <f>COUNTIF($L$10:$L$13,0)</f>
        <v>1</v>
      </c>
      <c r="AG14" s="5">
        <f>COUNTIF($L$10:$L$13,2)</f>
        <v>3</v>
      </c>
      <c r="AH14" s="5"/>
      <c r="AI14" s="5"/>
      <c r="AJ14" s="5"/>
    </row>
    <row r="15" spans="1:36" ht="15.75" thickTop="1">
      <c r="A15" s="5"/>
      <c r="B15" s="90" t="str">
        <f>CONCATENATE(B3," - ",B9," - ",T3,":",T9," (",S24,":",S36,")")</f>
        <v>"Ракета" - "Звезда" - 0:0 (0:0)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11"/>
      <c r="Y15" s="32">
        <v>11</v>
      </c>
      <c r="Z15" s="67" t="str">
        <f>IF(M$8="",CONCATENATE(M1," (",AB15,"-",AC15,"-",AD15,") - (",AE15,"-",AF15,"-",AG15,")"),N$48)</f>
        <v>Норвич - Фулхэм  (3-1-0) - (3-1-0)</v>
      </c>
      <c r="AA15" s="5"/>
      <c r="AB15" s="5">
        <f>COUNTIF($M$4:$M$7,1)</f>
        <v>3</v>
      </c>
      <c r="AC15" s="5">
        <f>COUNTIF($M$4:$M$7,0)</f>
        <v>1</v>
      </c>
      <c r="AD15" s="5">
        <f>COUNTIF($M$4:$M$7,2)</f>
        <v>0</v>
      </c>
      <c r="AE15" s="5">
        <f>COUNTIF($M$10:$M$13,1)</f>
        <v>3</v>
      </c>
      <c r="AF15" s="5">
        <f>COUNTIF($M$10:$M$13,0)</f>
        <v>1</v>
      </c>
      <c r="AG15" s="5">
        <f>COUNTIF($M$10:$M$13,2)</f>
        <v>0</v>
      </c>
      <c r="AH15" s="5"/>
      <c r="AI15" s="5"/>
      <c r="AJ15" s="5"/>
    </row>
    <row r="16" spans="1:36" ht="15">
      <c r="A16" s="5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5"/>
      <c r="X16" s="11"/>
      <c r="Y16" s="32">
        <v>12</v>
      </c>
      <c r="Z16" s="67" t="str">
        <f>IF(N$8="",CONCATENATE(N1," (",AB16,"-",AC16,"-",AD16,") - (",AE16,"-",AF16,"-",AG16,")"),O$48)</f>
        <v>Болтон - Вулверхэмптон  (4-0-0) - (3-1-0)</v>
      </c>
      <c r="AA16" s="5"/>
      <c r="AB16" s="5">
        <f>COUNTIF($N$4:$N$7,1)</f>
        <v>4</v>
      </c>
      <c r="AC16" s="5">
        <f>COUNTIF($N$4:$N$7,0)</f>
        <v>0</v>
      </c>
      <c r="AD16" s="5">
        <f>COUNTIF($N$4:$N$7,2)</f>
        <v>0</v>
      </c>
      <c r="AE16" s="5">
        <f>COUNTIF($N$10:$N$13,1)</f>
        <v>3</v>
      </c>
      <c r="AF16" s="5">
        <f>COUNTIF($N$10:$N$13,0)</f>
        <v>1</v>
      </c>
      <c r="AG16" s="5">
        <f>COUNTIF($N$10:$N$13,2)</f>
        <v>0</v>
      </c>
      <c r="AH16" s="5"/>
      <c r="AI16" s="5"/>
      <c r="AJ16" s="5"/>
    </row>
    <row r="17" spans="1:36" ht="15" customHeight="1">
      <c r="A17" s="5"/>
      <c r="B17" s="69" t="str">
        <f>CONCATENATE("    Голы: ",C55,D55,E55,F55,G55,H55,I55,J55,K55,L55,M55,N55,O55,P55,Q55,R55)</f>
        <v>    Голы: 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/>
      <c r="X17" s="11"/>
      <c r="Y17" s="32">
        <v>13</v>
      </c>
      <c r="Z17" s="67" t="str">
        <f>IF(O$8="",CONCATENATE(O1," (",AB17,"-",AC17,"-",AD17,") - (",AE17,"-",AF17,"-",AG17,")"),P$48)</f>
        <v>Вест Бромвич - Эвертон  (1-1-2) - (4-0-0)</v>
      </c>
      <c r="AA17" s="5"/>
      <c r="AB17" s="5">
        <f>COUNTIF($O$4:$O$7,1)</f>
        <v>1</v>
      </c>
      <c r="AC17" s="5">
        <f>COUNTIF($O$4:$O$7,0)</f>
        <v>1</v>
      </c>
      <c r="AD17" s="5">
        <f>COUNTIF($O$4:$O$7,2)</f>
        <v>2</v>
      </c>
      <c r="AE17" s="5">
        <f>COUNTIF($O$10:$O$13,1)</f>
        <v>4</v>
      </c>
      <c r="AF17" s="5">
        <f>COUNTIF($O$10:$O$13,0)</f>
        <v>0</v>
      </c>
      <c r="AG17" s="5">
        <f>COUNTIF($O$10:$O$13,2)</f>
        <v>0</v>
      </c>
      <c r="AH17" s="5"/>
      <c r="AI17" s="5"/>
      <c r="AJ17" s="5"/>
    </row>
    <row r="18" spans="1:36" ht="15">
      <c r="A18" s="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1"/>
      <c r="X18" s="11"/>
      <c r="Y18" s="32">
        <v>14</v>
      </c>
      <c r="Z18" s="67" t="str">
        <f>IF(P$8="",CONCATENATE(P1," (",AB18,"-",AC18,"-",AD18,") - (",AE18,"-",AF18,"-",AG18,")"),Q$48)</f>
        <v>Сандерлэнд - Манчестер Сити  (0-1-3) - (0-0-4)</v>
      </c>
      <c r="AA18" s="5"/>
      <c r="AB18" s="5">
        <f>COUNTIF($P$4:$P$7,1)</f>
        <v>0</v>
      </c>
      <c r="AC18" s="5">
        <f>COUNTIF($P$4:$P$7,0)</f>
        <v>1</v>
      </c>
      <c r="AD18" s="5">
        <f>COUNTIF($P$4:$P$7,2)</f>
        <v>3</v>
      </c>
      <c r="AE18" s="5">
        <f>COUNTIF($P$10:$P$13,1)</f>
        <v>0</v>
      </c>
      <c r="AF18" s="5">
        <f>COUNTIF($P$10:$P$13,0)</f>
        <v>0</v>
      </c>
      <c r="AG18" s="5">
        <f>COUNTIF($P$10:$P$13,2)</f>
        <v>4</v>
      </c>
      <c r="AH18" s="5"/>
      <c r="AI18" s="5"/>
      <c r="AJ18" s="5"/>
    </row>
    <row r="19" spans="1:36" ht="15">
      <c r="A19" s="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"/>
      <c r="Y19" s="32">
        <v>15</v>
      </c>
      <c r="Z19" s="67" t="str">
        <f>IF(Q$8="",CONCATENATE(Q1," (",AB19,"-",AC19,"-",AD19,") - (",AE19,"-",AF19,"-",AG19,")"),R$48)</f>
        <v>Блэкберн - Сток Сити  (3-1-0) - (1-0-3)</v>
      </c>
      <c r="AA19" s="5"/>
      <c r="AB19" s="5">
        <f>COUNTIF($Q$4:$Q$7,1)</f>
        <v>3</v>
      </c>
      <c r="AC19" s="5">
        <f>COUNTIF($Q$4:$Q$7,0)</f>
        <v>1</v>
      </c>
      <c r="AD19" s="5">
        <f>COUNTIF($Q$4:$Q$7,2)</f>
        <v>0</v>
      </c>
      <c r="AE19" s="5">
        <f>COUNTIF($Q$10:$Q$13,1)</f>
        <v>1</v>
      </c>
      <c r="AF19" s="5">
        <f>COUNTIF($Q$10:$Q$13,0)</f>
        <v>0</v>
      </c>
      <c r="AG19" s="5">
        <f>COUNTIF($Q$10:$Q$13,2)</f>
        <v>3</v>
      </c>
      <c r="AH19" s="5"/>
      <c r="AI19" s="5"/>
      <c r="AJ19" s="5"/>
    </row>
    <row r="20" spans="1:36" ht="15">
      <c r="A20" s="5"/>
      <c r="B20" s="82" t="str">
        <f>CONCATENATE(B3," (",S3,"): ",B4,"-",S4,", ",B5,"-",S5,", ",B6,"-",S6,", ",B7,"-",S7)</f>
        <v>"Ракета" (0): Федичкин А.-0, Машаков С.-0, Аксенов О.-0, Куколь Р.-0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  <c r="X20" s="11"/>
      <c r="Y20" s="32">
        <v>16</v>
      </c>
      <c r="Z20" s="67" t="str">
        <f>IF(R$8="",CONCATENATE(R1," (",AB20,"-",AC20,"-",AD20,") - (",AE20,"-",AF20,"-",AG20,")"),S$48)</f>
        <v>Фулхэм - Арсенал (1-0-3) - (0-1-3)</v>
      </c>
      <c r="AA20" s="5"/>
      <c r="AB20" s="5">
        <f>COUNTIF($R$4:$R$7,1)</f>
        <v>1</v>
      </c>
      <c r="AC20" s="5">
        <f>COUNTIF($R$4:$R$7,0)</f>
        <v>0</v>
      </c>
      <c r="AD20" s="5">
        <f>COUNTIF($R$4:$R$7,2)</f>
        <v>3</v>
      </c>
      <c r="AE20" s="5">
        <f>COUNTIF($R$10:$R$13,1)</f>
        <v>0</v>
      </c>
      <c r="AF20" s="5">
        <f>COUNTIF($R$10:$R$13,0)</f>
        <v>1</v>
      </c>
      <c r="AG20" s="5">
        <f>COUNTIF($R$10:$R$13,2)</f>
        <v>3</v>
      </c>
      <c r="AH20" s="5"/>
      <c r="AI20" s="5"/>
      <c r="AJ20" s="5"/>
    </row>
    <row r="21" spans="1:36" ht="15.75" thickBot="1">
      <c r="A21" s="5"/>
      <c r="B21" s="85" t="str">
        <f>CONCATENATE(B9," (",S9,"): ",B10,"-",S10,", ",B11,"-",S11,", ",B12,"-",S12,", ",B13,"-",S13)</f>
        <v>"Звезда" (0): Афанасьев С.-0, Якимов А.-0, Кочетков В.-0, Искаков А.-0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7"/>
      <c r="X21" s="11"/>
      <c r="Y21" s="51"/>
      <c r="Z21" s="68" t="s">
        <v>44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5.75" thickTop="1">
      <c r="A22" s="5"/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"/>
      <c r="T22" s="5"/>
      <c r="U22" s="5"/>
      <c r="V22" s="5"/>
      <c r="W22" s="5"/>
      <c r="X22" s="5"/>
      <c r="Y22" s="5"/>
      <c r="Z22" s="6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hidden="1">
      <c r="A23" s="5"/>
      <c r="B23" s="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"/>
      <c r="T23" s="5"/>
      <c r="U23" s="5"/>
      <c r="V23" s="5"/>
      <c r="W23" s="5"/>
      <c r="X23" s="5"/>
      <c r="Y23" s="5"/>
      <c r="Z23" s="6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5" hidden="1">
      <c r="A24" s="5"/>
      <c r="B24" s="5"/>
      <c r="C24" s="50">
        <f>IF(C30="G1",1,IF(AND(C30="C1",C32=0),1,IF(AND(C30="C1",C32=1),3,0)))</f>
        <v>0</v>
      </c>
      <c r="D24" s="50">
        <f aca="true" t="shared" si="2" ref="D24:R24">IF(D30="G1",1,IF(AND(D30="C1",D32=0),1,IF(AND(D30="C1",D32=1),3,0)))</f>
        <v>0</v>
      </c>
      <c r="E24" s="50">
        <f t="shared" si="2"/>
        <v>0</v>
      </c>
      <c r="F24" s="50">
        <f t="shared" si="2"/>
        <v>0</v>
      </c>
      <c r="G24" s="50">
        <f t="shared" si="2"/>
        <v>0</v>
      </c>
      <c r="H24" s="50">
        <f t="shared" si="2"/>
        <v>0</v>
      </c>
      <c r="I24" s="50">
        <f t="shared" si="2"/>
        <v>0</v>
      </c>
      <c r="J24" s="50">
        <f t="shared" si="2"/>
        <v>0</v>
      </c>
      <c r="K24" s="50">
        <f t="shared" si="2"/>
        <v>0</v>
      </c>
      <c r="L24" s="50">
        <f t="shared" si="2"/>
        <v>0</v>
      </c>
      <c r="M24" s="50">
        <f t="shared" si="2"/>
        <v>0</v>
      </c>
      <c r="N24" s="50">
        <f t="shared" si="2"/>
        <v>0</v>
      </c>
      <c r="O24" s="50">
        <f t="shared" si="2"/>
        <v>0</v>
      </c>
      <c r="P24" s="50">
        <f t="shared" si="2"/>
        <v>0</v>
      </c>
      <c r="Q24" s="50">
        <f t="shared" si="2"/>
        <v>0</v>
      </c>
      <c r="R24" s="50">
        <f t="shared" si="2"/>
        <v>0</v>
      </c>
      <c r="S24" s="50">
        <f>COUNTIF(C24:J24,1)</f>
        <v>0</v>
      </c>
      <c r="T24" s="5"/>
      <c r="U24" s="5"/>
      <c r="V24" s="5"/>
      <c r="W24" s="5"/>
      <c r="X24" s="5"/>
      <c r="Y24" s="5"/>
      <c r="Z24" s="6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5" hidden="1">
      <c r="A25" s="5"/>
      <c r="B25" s="5" t="s">
        <v>12</v>
      </c>
      <c r="C25" s="50">
        <f>SUM(C26:C29)</f>
        <v>0</v>
      </c>
      <c r="D25" s="50">
        <f aca="true" t="shared" si="3" ref="D25:R25">SUM(D26:D29)</f>
        <v>0</v>
      </c>
      <c r="E25" s="50">
        <f t="shared" si="3"/>
        <v>0</v>
      </c>
      <c r="F25" s="50">
        <f t="shared" si="3"/>
        <v>0</v>
      </c>
      <c r="G25" s="50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50">
        <f t="shared" si="3"/>
        <v>0</v>
      </c>
      <c r="N25" s="50">
        <f t="shared" si="3"/>
        <v>0</v>
      </c>
      <c r="O25" s="50">
        <f t="shared" si="3"/>
        <v>0</v>
      </c>
      <c r="P25" s="50">
        <f t="shared" si="3"/>
        <v>0</v>
      </c>
      <c r="Q25" s="50">
        <f t="shared" si="3"/>
        <v>0</v>
      </c>
      <c r="R25" s="50">
        <f t="shared" si="3"/>
        <v>0</v>
      </c>
      <c r="S25" s="5"/>
      <c r="T25" s="5"/>
      <c r="U25" s="5"/>
      <c r="V25" s="5"/>
      <c r="W25" s="5" t="s">
        <v>13</v>
      </c>
      <c r="X25" s="5" t="s">
        <v>14</v>
      </c>
      <c r="Y25" s="5" t="s">
        <v>15</v>
      </c>
      <c r="Z25" s="5" t="s">
        <v>50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hidden="1">
      <c r="A26" s="5"/>
      <c r="B26" s="5"/>
      <c r="C26" s="50">
        <f>IF(C4=C$8,1,0)</f>
        <v>0</v>
      </c>
      <c r="D26" s="50">
        <f aca="true" t="shared" si="4" ref="D26:R26">IF(D4=D$8,1,0)</f>
        <v>0</v>
      </c>
      <c r="E26" s="50">
        <f t="shared" si="4"/>
        <v>0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0">
        <f t="shared" si="4"/>
        <v>0</v>
      </c>
      <c r="O26" s="50">
        <f t="shared" si="4"/>
        <v>0</v>
      </c>
      <c r="P26" s="50">
        <f t="shared" si="4"/>
        <v>0</v>
      </c>
      <c r="Q26" s="50">
        <f t="shared" si="4"/>
        <v>0</v>
      </c>
      <c r="R26" s="50">
        <f t="shared" si="4"/>
        <v>0</v>
      </c>
      <c r="S26" s="5"/>
      <c r="T26" s="5"/>
      <c r="U26" s="5"/>
      <c r="V26" s="5"/>
      <c r="W26" s="5" t="s">
        <v>25</v>
      </c>
      <c r="X26" s="5" t="s">
        <v>18</v>
      </c>
      <c r="Y26" s="5" t="s">
        <v>16</v>
      </c>
      <c r="Z26" s="6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5" hidden="1">
      <c r="A27" s="5"/>
      <c r="B27" s="5"/>
      <c r="C27" s="50">
        <f aca="true" t="shared" si="5" ref="C27:R35">IF(C5=C$8,1,0)</f>
        <v>0</v>
      </c>
      <c r="D27" s="50">
        <f t="shared" si="5"/>
        <v>0</v>
      </c>
      <c r="E27" s="50">
        <f t="shared" si="5"/>
        <v>0</v>
      </c>
      <c r="F27" s="50">
        <f t="shared" si="5"/>
        <v>0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  <c r="S27" s="5"/>
      <c r="T27" s="5"/>
      <c r="U27" s="5"/>
      <c r="V27" s="5"/>
      <c r="W27" s="5" t="s">
        <v>31</v>
      </c>
      <c r="X27" s="5" t="s">
        <v>19</v>
      </c>
      <c r="Y27" s="5"/>
      <c r="Z27" s="6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5" hidden="1">
      <c r="A28" s="5"/>
      <c r="B28" s="5"/>
      <c r="C28" s="50">
        <f t="shared" si="5"/>
        <v>0</v>
      </c>
      <c r="D28" s="50">
        <f t="shared" si="5"/>
        <v>0</v>
      </c>
      <c r="E28" s="50">
        <f t="shared" si="5"/>
        <v>0</v>
      </c>
      <c r="F28" s="50">
        <f t="shared" si="5"/>
        <v>0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>
        <f t="shared" si="5"/>
        <v>0</v>
      </c>
      <c r="N28" s="50">
        <f t="shared" si="5"/>
        <v>0</v>
      </c>
      <c r="O28" s="50">
        <f t="shared" si="5"/>
        <v>0</v>
      </c>
      <c r="P28" s="50">
        <f t="shared" si="5"/>
        <v>0</v>
      </c>
      <c r="Q28" s="50">
        <f t="shared" si="5"/>
        <v>0</v>
      </c>
      <c r="R28" s="50">
        <f t="shared" si="5"/>
        <v>0</v>
      </c>
      <c r="S28" s="5"/>
      <c r="T28" s="5"/>
      <c r="U28" s="5"/>
      <c r="V28" s="5"/>
      <c r="W28" s="5" t="s">
        <v>26</v>
      </c>
      <c r="X28" s="5" t="s">
        <v>53</v>
      </c>
      <c r="Y28" s="5"/>
      <c r="Z28" s="6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" hidden="1">
      <c r="A29" s="5"/>
      <c r="B29" s="5"/>
      <c r="C29" s="50">
        <f t="shared" si="5"/>
        <v>0</v>
      </c>
      <c r="D29" s="50">
        <f t="shared" si="5"/>
        <v>0</v>
      </c>
      <c r="E29" s="50">
        <f t="shared" si="5"/>
        <v>0</v>
      </c>
      <c r="F29" s="50">
        <f t="shared" si="5"/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0">
        <f t="shared" si="5"/>
        <v>0</v>
      </c>
      <c r="O29" s="50">
        <f t="shared" si="5"/>
        <v>0</v>
      </c>
      <c r="P29" s="50">
        <f t="shared" si="5"/>
        <v>0</v>
      </c>
      <c r="Q29" s="50">
        <f t="shared" si="5"/>
        <v>0</v>
      </c>
      <c r="R29" s="50">
        <f t="shared" si="5"/>
        <v>0</v>
      </c>
      <c r="S29" s="5"/>
      <c r="T29" s="5"/>
      <c r="U29" s="5"/>
      <c r="V29" s="5"/>
      <c r="W29" s="5" t="s">
        <v>42</v>
      </c>
      <c r="X29" s="5" t="s">
        <v>20</v>
      </c>
      <c r="Y29" s="5" t="s">
        <v>27</v>
      </c>
      <c r="Z29" s="6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5" hidden="1">
      <c r="A30" s="5">
        <v>1</v>
      </c>
      <c r="B30" s="5"/>
      <c r="C30" s="50" t="str">
        <f>IF(C25=C31,"A",IF(C25-C31=1,"B1",IF(C25-C31=2,"C1",IF(C25-C31&gt;2,"G1",IF(C31-C25=1,"B2",IF(C31-C25=2,"C2",IF(C31-C25&gt;2,"G2")))))))</f>
        <v>A</v>
      </c>
      <c r="D30" s="50" t="str">
        <f>IF(OR(C30="A",AND(C30="C1",C32=0),AND(C30="C2",C26=0),C30="G1",C30="G2"),IF(D25=D31,"A",IF(D25-D31=1,"B1",IF(D25-D31=2,"C1",IF(D25-D31&gt;2,"G1",IF(D31-D25=1,"B2",IF(D31-D25=2,"C2",IF(D31-D25&gt;2,"G2"))))))),D41)</f>
        <v>A</v>
      </c>
      <c r="E30" s="50" t="str">
        <f aca="true" t="shared" si="6" ref="E30:J30">IF(OR(D30="A",AND(D30="C1",D32=0),AND(D30="C2",D26=0),D30="G1",D30="G2"),IF(E25=E31,"A",IF(E25-E31=1,"B1",IF(E25-E31=2,"C1",IF(E25-E31&gt;2,"G1",IF(E31-E25=1,"B2",IF(E31-E25=2,"C2",IF(E31-E25&gt;2,"G2"))))))),E41)</f>
        <v>A</v>
      </c>
      <c r="F30" s="50" t="str">
        <f t="shared" si="6"/>
        <v>A</v>
      </c>
      <c r="G30" s="50" t="str">
        <f t="shared" si="6"/>
        <v>A</v>
      </c>
      <c r="H30" s="50" t="str">
        <f t="shared" si="6"/>
        <v>A</v>
      </c>
      <c r="I30" s="50" t="str">
        <f t="shared" si="6"/>
        <v>A</v>
      </c>
      <c r="J30" s="50" t="str">
        <f t="shared" si="6"/>
        <v>A</v>
      </c>
      <c r="K30" s="50" t="str">
        <f>IF(K25=K31,"A",IF(K25-K31=1,"B1",IF(K25-K31=2,"C1",IF(K25-K31&gt;2,"G1",IF(K31-K25=1,"B2",IF(K31-K25=2,"C2",IF(K31-K25&gt;2,"G2")))))))</f>
        <v>A</v>
      </c>
      <c r="L30" s="50" t="str">
        <f aca="true" t="shared" si="7" ref="L30:R30">IF(OR(K30="A",AND(K30="C1",K32=0),AND(K30="C2",K26=0),K30="G1",K30="G2"),IF(L25=L31,"A",IF(L25-L31=1,"B1",IF(L25-L31=2,"C1",IF(L25-L31&gt;2,"G1",IF(L31-L25=1,"B2",IF(L31-L25=2,"C2",IF(L31-L25&gt;2,"G2"))))))),L41)</f>
        <v>A</v>
      </c>
      <c r="M30" s="50" t="str">
        <f t="shared" si="7"/>
        <v>A</v>
      </c>
      <c r="N30" s="50" t="str">
        <f t="shared" si="7"/>
        <v>A</v>
      </c>
      <c r="O30" s="50" t="str">
        <f t="shared" si="7"/>
        <v>A</v>
      </c>
      <c r="P30" s="50" t="str">
        <f t="shared" si="7"/>
        <v>A</v>
      </c>
      <c r="Q30" s="50" t="str">
        <f t="shared" si="7"/>
        <v>A</v>
      </c>
      <c r="R30" s="50" t="str">
        <f t="shared" si="7"/>
        <v>A</v>
      </c>
      <c r="S30" s="5"/>
      <c r="T30" s="5"/>
      <c r="U30" s="5"/>
      <c r="V30" s="5"/>
      <c r="W30" s="5" t="s">
        <v>52</v>
      </c>
      <c r="X30" s="5"/>
      <c r="Y30" s="5"/>
      <c r="Z30" s="6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5" hidden="1">
      <c r="A31" s="5"/>
      <c r="B31" s="5"/>
      <c r="C31" s="50">
        <f>SUM(C32:C35)</f>
        <v>0</v>
      </c>
      <c r="D31" s="50">
        <f aca="true" t="shared" si="8" ref="D31:R31">SUM(D32:D35)</f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50">
        <f t="shared" si="8"/>
        <v>0</v>
      </c>
      <c r="J31" s="50">
        <f t="shared" si="8"/>
        <v>0</v>
      </c>
      <c r="K31" s="50">
        <f t="shared" si="8"/>
        <v>0</v>
      </c>
      <c r="L31" s="50">
        <f t="shared" si="8"/>
        <v>0</v>
      </c>
      <c r="M31" s="50">
        <f t="shared" si="8"/>
        <v>0</v>
      </c>
      <c r="N31" s="50">
        <f t="shared" si="8"/>
        <v>0</v>
      </c>
      <c r="O31" s="50">
        <f t="shared" si="8"/>
        <v>0</v>
      </c>
      <c r="P31" s="50">
        <f t="shared" si="8"/>
        <v>0</v>
      </c>
      <c r="Q31" s="50">
        <f t="shared" si="8"/>
        <v>0</v>
      </c>
      <c r="R31" s="50">
        <f t="shared" si="8"/>
        <v>0</v>
      </c>
      <c r="S31" s="5"/>
      <c r="T31" s="5"/>
      <c r="U31" s="5"/>
      <c r="V31" s="5"/>
      <c r="W31" s="5" t="s">
        <v>21</v>
      </c>
      <c r="X31" s="5"/>
      <c r="Y31" s="5"/>
      <c r="Z31" s="6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5" hidden="1">
      <c r="A32" s="5"/>
      <c r="B32" s="5"/>
      <c r="C32" s="50">
        <f t="shared" si="5"/>
        <v>0</v>
      </c>
      <c r="D32" s="50">
        <f t="shared" si="5"/>
        <v>0</v>
      </c>
      <c r="E32" s="50">
        <f t="shared" si="5"/>
        <v>0</v>
      </c>
      <c r="F32" s="50">
        <f t="shared" si="5"/>
        <v>0</v>
      </c>
      <c r="G32" s="50">
        <f t="shared" si="5"/>
        <v>0</v>
      </c>
      <c r="H32" s="50">
        <f t="shared" si="5"/>
        <v>0</v>
      </c>
      <c r="I32" s="50">
        <f t="shared" si="5"/>
        <v>0</v>
      </c>
      <c r="J32" s="50">
        <f t="shared" si="5"/>
        <v>0</v>
      </c>
      <c r="K32" s="50">
        <f t="shared" si="5"/>
        <v>0</v>
      </c>
      <c r="L32" s="50">
        <f t="shared" si="5"/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"/>
      <c r="T32" s="5"/>
      <c r="U32" s="5"/>
      <c r="V32" s="5"/>
      <c r="W32" s="5" t="s">
        <v>28</v>
      </c>
      <c r="X32" s="5" t="s">
        <v>22</v>
      </c>
      <c r="Y32" s="5"/>
      <c r="Z32" s="6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5" hidden="1">
      <c r="A33" s="5"/>
      <c r="B33" s="5"/>
      <c r="C33" s="50">
        <f t="shared" si="5"/>
        <v>0</v>
      </c>
      <c r="D33" s="50">
        <f t="shared" si="5"/>
        <v>0</v>
      </c>
      <c r="E33" s="50">
        <f t="shared" si="5"/>
        <v>0</v>
      </c>
      <c r="F33" s="50">
        <f t="shared" si="5"/>
        <v>0</v>
      </c>
      <c r="G33" s="50">
        <f t="shared" si="5"/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  <c r="O33" s="50">
        <f t="shared" si="5"/>
        <v>0</v>
      </c>
      <c r="P33" s="50">
        <f t="shared" si="5"/>
        <v>0</v>
      </c>
      <c r="Q33" s="50">
        <f t="shared" si="5"/>
        <v>0</v>
      </c>
      <c r="R33" s="50">
        <f t="shared" si="5"/>
        <v>0</v>
      </c>
      <c r="S33" s="5"/>
      <c r="T33" s="5"/>
      <c r="U33" s="5"/>
      <c r="V33" s="5"/>
      <c r="W33" s="5" t="s">
        <v>29</v>
      </c>
      <c r="X33" s="5" t="s">
        <v>41</v>
      </c>
      <c r="Y33" s="5"/>
      <c r="Z33" s="6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5" hidden="1">
      <c r="A34" s="5"/>
      <c r="B34" s="5"/>
      <c r="C34" s="50">
        <f t="shared" si="5"/>
        <v>0</v>
      </c>
      <c r="D34" s="50">
        <f t="shared" si="5"/>
        <v>0</v>
      </c>
      <c r="E34" s="50">
        <f t="shared" si="5"/>
        <v>0</v>
      </c>
      <c r="F34" s="50">
        <f t="shared" si="5"/>
        <v>0</v>
      </c>
      <c r="G34" s="50">
        <f t="shared" si="5"/>
        <v>0</v>
      </c>
      <c r="H34" s="50">
        <f t="shared" si="5"/>
        <v>0</v>
      </c>
      <c r="I34" s="50">
        <f t="shared" si="5"/>
        <v>0</v>
      </c>
      <c r="J34" s="50">
        <f t="shared" si="5"/>
        <v>0</v>
      </c>
      <c r="K34" s="50">
        <f t="shared" si="5"/>
        <v>0</v>
      </c>
      <c r="L34" s="50">
        <f t="shared" si="5"/>
        <v>0</v>
      </c>
      <c r="M34" s="50">
        <f t="shared" si="5"/>
        <v>0</v>
      </c>
      <c r="N34" s="50">
        <f t="shared" si="5"/>
        <v>0</v>
      </c>
      <c r="O34" s="50">
        <f t="shared" si="5"/>
        <v>0</v>
      </c>
      <c r="P34" s="50">
        <f t="shared" si="5"/>
        <v>0</v>
      </c>
      <c r="Q34" s="50">
        <f t="shared" si="5"/>
        <v>0</v>
      </c>
      <c r="R34" s="50">
        <f t="shared" si="5"/>
        <v>0</v>
      </c>
      <c r="S34" s="5"/>
      <c r="T34" s="5"/>
      <c r="U34" s="5"/>
      <c r="V34" s="5"/>
      <c r="W34" s="5" t="s">
        <v>23</v>
      </c>
      <c r="X34" s="5"/>
      <c r="Y34" s="5"/>
      <c r="Z34" s="6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5" hidden="1">
      <c r="A35" s="5"/>
      <c r="B35" s="5"/>
      <c r="C35" s="50">
        <f t="shared" si="5"/>
        <v>0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50">
        <f t="shared" si="5"/>
        <v>0</v>
      </c>
      <c r="L35" s="50">
        <f t="shared" si="5"/>
        <v>0</v>
      </c>
      <c r="M35" s="50">
        <f t="shared" si="5"/>
        <v>0</v>
      </c>
      <c r="N35" s="50">
        <f t="shared" si="5"/>
        <v>0</v>
      </c>
      <c r="O35" s="50">
        <f t="shared" si="5"/>
        <v>0</v>
      </c>
      <c r="P35" s="50">
        <f t="shared" si="5"/>
        <v>0</v>
      </c>
      <c r="Q35" s="50">
        <f t="shared" si="5"/>
        <v>0</v>
      </c>
      <c r="R35" s="50">
        <f t="shared" si="5"/>
        <v>0</v>
      </c>
      <c r="S35" s="5"/>
      <c r="T35" s="5"/>
      <c r="U35" s="5"/>
      <c r="V35" s="5"/>
      <c r="W35" s="5" t="s">
        <v>30</v>
      </c>
      <c r="X35" s="5" t="s">
        <v>51</v>
      </c>
      <c r="Y35" s="5"/>
      <c r="Z35" s="6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5" hidden="1">
      <c r="A36" s="5"/>
      <c r="B36" s="5"/>
      <c r="C36" s="50">
        <f>IF(C30="G2",1,IF(AND(C30="C2",C26=0),1,IF(AND(C30="C2",C26=1),3,0)))</f>
        <v>0</v>
      </c>
      <c r="D36" s="50">
        <f aca="true" t="shared" si="9" ref="D36:R36">IF(D30="G2",1,IF(AND(D30="C2",D26=0),1,IF(AND(D30="C2",D26=1),3,0)))</f>
        <v>0</v>
      </c>
      <c r="E36" s="50">
        <f t="shared" si="9"/>
        <v>0</v>
      </c>
      <c r="F36" s="50">
        <f t="shared" si="9"/>
        <v>0</v>
      </c>
      <c r="G36" s="50">
        <f t="shared" si="9"/>
        <v>0</v>
      </c>
      <c r="H36" s="50">
        <f t="shared" si="9"/>
        <v>0</v>
      </c>
      <c r="I36" s="50">
        <f t="shared" si="9"/>
        <v>0</v>
      </c>
      <c r="J36" s="50">
        <f t="shared" si="9"/>
        <v>0</v>
      </c>
      <c r="K36" s="50">
        <f t="shared" si="9"/>
        <v>0</v>
      </c>
      <c r="L36" s="50">
        <f t="shared" si="9"/>
        <v>0</v>
      </c>
      <c r="M36" s="50">
        <f t="shared" si="9"/>
        <v>0</v>
      </c>
      <c r="N36" s="50">
        <f t="shared" si="9"/>
        <v>0</v>
      </c>
      <c r="O36" s="50">
        <f t="shared" si="9"/>
        <v>0</v>
      </c>
      <c r="P36" s="50">
        <f t="shared" si="9"/>
        <v>0</v>
      </c>
      <c r="Q36" s="50">
        <f t="shared" si="9"/>
        <v>0</v>
      </c>
      <c r="R36" s="50">
        <f t="shared" si="9"/>
        <v>0</v>
      </c>
      <c r="S36" s="50">
        <f>COUNTIF(C36:J36,1)</f>
        <v>0</v>
      </c>
      <c r="T36" s="5"/>
      <c r="U36" s="5"/>
      <c r="V36" s="5"/>
      <c r="W36" s="5" t="s">
        <v>17</v>
      </c>
      <c r="X36" s="5"/>
      <c r="Y36" s="5"/>
      <c r="Z36" s="6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5" hidden="1">
      <c r="A37" s="5"/>
      <c r="B37" s="5" t="s">
        <v>37</v>
      </c>
      <c r="C37" s="50">
        <f>IF(C26=1,$B4,IF(C27=1,$B5,IF(C28=1,$B6,IF(C29=1,$B7,""))))</f>
      </c>
      <c r="D37" s="50">
        <f aca="true" t="shared" si="10" ref="D37:R37">IF(D26=1,$B4,IF(D27=1,$B5,IF(D28=1,$B6,IF(D29=1,$B7,""))))</f>
      </c>
      <c r="E37" s="50">
        <f t="shared" si="10"/>
      </c>
      <c r="F37" s="50">
        <f t="shared" si="10"/>
      </c>
      <c r="G37" s="50">
        <f t="shared" si="10"/>
      </c>
      <c r="H37" s="50">
        <f t="shared" si="10"/>
      </c>
      <c r="I37" s="50">
        <f t="shared" si="10"/>
      </c>
      <c r="J37" s="50">
        <f t="shared" si="10"/>
      </c>
      <c r="K37" s="50">
        <f t="shared" si="10"/>
      </c>
      <c r="L37" s="50">
        <f t="shared" si="10"/>
      </c>
      <c r="M37" s="50">
        <f t="shared" si="10"/>
      </c>
      <c r="N37" s="50">
        <f t="shared" si="10"/>
      </c>
      <c r="O37" s="50">
        <f t="shared" si="10"/>
      </c>
      <c r="P37" s="50">
        <f t="shared" si="10"/>
      </c>
      <c r="Q37" s="50">
        <f t="shared" si="10"/>
      </c>
      <c r="R37" s="50">
        <f t="shared" si="10"/>
      </c>
      <c r="S37" s="5"/>
      <c r="T37" s="5"/>
      <c r="U37" s="5"/>
      <c r="V37" s="5"/>
      <c r="W37" s="5" t="s">
        <v>24</v>
      </c>
      <c r="X37" s="5"/>
      <c r="Y37" s="5"/>
      <c r="Z37" s="6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5" hidden="1">
      <c r="A38" s="5"/>
      <c r="B38" s="5" t="s">
        <v>38</v>
      </c>
      <c r="C38" s="50">
        <f>IF(C26=1,IF(C27=1,$B5,IF(C28=1,$B6,IF(C29=1,$B7,""))),IF(C27=1,IF(C28=1,$B6,IF(C29=1,$B7,"")),IF(C28=1,IF(C29=1,$B7,""),"")))</f>
      </c>
      <c r="D38" s="50">
        <f aca="true" t="shared" si="11" ref="D38:R38">IF(D26=1,IF(D27=1,$B5,IF(D28=1,$B6,IF(D29=1,$B7,""))),IF(D27=1,IF(D28=1,$B6,IF(D29=1,$B7,"")),IF(D28=1,IF(D29=1,$B7,""),"")))</f>
      </c>
      <c r="E38" s="50">
        <f t="shared" si="11"/>
      </c>
      <c r="F38" s="50">
        <f t="shared" si="11"/>
      </c>
      <c r="G38" s="50">
        <f t="shared" si="11"/>
      </c>
      <c r="H38" s="50">
        <f t="shared" si="11"/>
      </c>
      <c r="I38" s="50">
        <f t="shared" si="11"/>
      </c>
      <c r="J38" s="50">
        <f t="shared" si="11"/>
      </c>
      <c r="K38" s="50">
        <f t="shared" si="11"/>
      </c>
      <c r="L38" s="50">
        <f t="shared" si="11"/>
      </c>
      <c r="M38" s="50">
        <f t="shared" si="11"/>
      </c>
      <c r="N38" s="50">
        <f t="shared" si="11"/>
      </c>
      <c r="O38" s="50">
        <f t="shared" si="11"/>
      </c>
      <c r="P38" s="50">
        <f t="shared" si="11"/>
      </c>
      <c r="Q38" s="50">
        <f t="shared" si="11"/>
      </c>
      <c r="R38" s="50">
        <f t="shared" si="11"/>
      </c>
      <c r="S38" s="5"/>
      <c r="T38" s="5"/>
      <c r="U38" s="5"/>
      <c r="V38" s="5"/>
      <c r="W38" s="5" t="s">
        <v>43</v>
      </c>
      <c r="X38" s="5"/>
      <c r="Y38" s="5"/>
      <c r="Z38" s="6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5" hidden="1">
      <c r="A39" s="5"/>
      <c r="B39" s="5" t="s">
        <v>36</v>
      </c>
      <c r="C39" s="50" t="str">
        <f>IF(C26=1,CONCATENATE($B4,$W34),CONCATENATE($W35,C43,$X35,C57,":",C58,"!"))</f>
        <v> ГОЛ!!!  переигрывает голкипера. СЧЁТ 0:0!</v>
      </c>
      <c r="D39" s="50" t="str">
        <f aca="true" t="shared" si="12" ref="D39:R39">IF(D26=1,CONCATENATE($B4,$W34),CONCATENATE($W35,D43,$X35,D57,":",D58,"!"))</f>
        <v> ГОЛ!!!  переигрывает голкипера. СЧЁТ 0:0!</v>
      </c>
      <c r="E39" s="50" t="str">
        <f t="shared" si="12"/>
        <v> ГОЛ!!!  переигрывает голкипера. СЧЁТ 0:0!</v>
      </c>
      <c r="F39" s="50" t="str">
        <f t="shared" si="12"/>
        <v> ГОЛ!!!  переигрывает голкипера. СЧЁТ 0:0!</v>
      </c>
      <c r="G39" s="50" t="str">
        <f t="shared" si="12"/>
        <v> ГОЛ!!!  переигрывает голкипера. СЧЁТ 0:0!</v>
      </c>
      <c r="H39" s="50" t="str">
        <f t="shared" si="12"/>
        <v> ГОЛ!!!  переигрывает голкипера. СЧЁТ 0:0!</v>
      </c>
      <c r="I39" s="50" t="str">
        <f t="shared" si="12"/>
        <v> ГОЛ!!!  переигрывает голкипера. СЧЁТ 0:0!</v>
      </c>
      <c r="J39" s="50" t="str">
        <f t="shared" si="12"/>
        <v> ГОЛ!!!  переигрывает голкипера. СЧЁТ 0:0!</v>
      </c>
      <c r="K39" s="50" t="str">
        <f t="shared" si="12"/>
        <v> ГОЛ!!!  переигрывает голкипера. СЧЁТ 0:0!</v>
      </c>
      <c r="L39" s="50" t="str">
        <f t="shared" si="12"/>
        <v> ГОЛ!!!  переигрывает голкипера. СЧЁТ 0:0!</v>
      </c>
      <c r="M39" s="50" t="str">
        <f t="shared" si="12"/>
        <v> ГОЛ!!!  переигрывает голкипера. СЧЁТ 0:0!</v>
      </c>
      <c r="N39" s="50" t="str">
        <f t="shared" si="12"/>
        <v> ГОЛ!!!  переигрывает голкипера. СЧЁТ 0:0!</v>
      </c>
      <c r="O39" s="50" t="str">
        <f t="shared" si="12"/>
        <v> ГОЛ!!!  переигрывает голкипера. СЧЁТ 0:0!</v>
      </c>
      <c r="P39" s="50" t="str">
        <f t="shared" si="12"/>
        <v> ГОЛ!!!  переигрывает голкипера. СЧЁТ 0:0!</v>
      </c>
      <c r="Q39" s="50" t="str">
        <f t="shared" si="12"/>
        <v> ГОЛ!!!  переигрывает голкипера. СЧЁТ 0:0!</v>
      </c>
      <c r="R39" s="50" t="str">
        <f t="shared" si="12"/>
        <v> ГОЛ!!!  переигрывает голкипера. СЧЁТ 0:0!</v>
      </c>
      <c r="S39" s="5"/>
      <c r="T39" s="5"/>
      <c r="U39" s="5"/>
      <c r="V39" s="5"/>
      <c r="W39" s="5"/>
      <c r="X39" s="5"/>
      <c r="Y39" s="5"/>
      <c r="Z39" s="6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hidden="1">
      <c r="A40" s="5"/>
      <c r="B40" s="5" t="s">
        <v>34</v>
      </c>
      <c r="C40" s="50" t="str">
        <f>IF(C25=C31,$W25,IF(C25-C31=1,CONCATENATE($B3,$W26),IF(C25-C31=2,CONCATENATE($B3,$W27,C37,$X27,C42),IF(C25-C31&gt;2,CONCATENATE($W28,C37,"(",$B3,")",$X28,C57,":",C58,"!"),IF(C31-C25=1,CONCATENATE($B9,$W26),IF(C31-C25=2,CONCATENATE($B9,$W27,C43,$X27,C39),IF(C31-C25&gt;2,CONCATENATE($W28,C43,"(",$B9,")",$X28,C57,":",C58,"!"))))))))</f>
        <v>Мяч остается в центре поля</v>
      </c>
      <c r="D40" s="50" t="str">
        <f>IF(D25=D31,$W25,IF(D25-D31=1,CONCATENATE($B3,$W26),IF(D25-D31=2,CONCATENATE($B3,$W27,D37,$X27,D42),IF(D25-D31&gt;2,CONCATENATE($W28,D37,"(",$B3,")",$X28,C57,":",C58,"!"),IF(D31-D25=1,CONCATENATE($B9,$W26),IF(D31-D25=2,CONCATENATE($B9,$W27,D43,$X27,D39),IF(D31-D25&gt;2,CONCATENATE($W28,D43,"(",$B9,")",$X28,C57,":",C58,"!"))))))))</f>
        <v>Мяч остается в центре поля</v>
      </c>
      <c r="E40" s="50" t="str">
        <f>IF(E25=E31,$W25,IF(E25-E31=1,CONCATENATE($B3,$W26),IF(E25-E31=2,CONCATENATE($B3,$W27,E37,$X27,E42),IF(E25-E31&gt;2,CONCATENATE($W28,E37,"(",$B3,")",$X28,C57,":",C58,"!"),IF(E31-E25=1,CONCATENATE($B9,$W26),IF(E31-E25=2,CONCATENATE($B9,$W27,E43,$X27,E39),IF(E31-E25&gt;2,CONCATENATE($W28,E43,"(",$B9,")",$X28,C57,":",C58,"!"))))))))</f>
        <v>Мяч остается в центре поля</v>
      </c>
      <c r="F40" s="50" t="str">
        <f>IF(F25=F31,$W25,IF(F25-F31=1,CONCATENATE($B3,$W26),IF(F25-F31=2,CONCATENATE($B3,$W27,F37,$X27,F42),IF(F25-F31&gt;2,CONCATENATE($W28,F37,"(",$B3,")",$X28,C57,":",C58,"!"),IF(F31-F25=1,CONCATENATE($B9,$W26),IF(F31-F25=2,CONCATENATE($B9,$W27,F43,$X27,F39),IF(F31-F25&gt;2,CONCATENATE($W28,F43,"(",$B9,")",$X28,C57,":",C58,"!"))))))))</f>
        <v>Мяч остается в центре поля</v>
      </c>
      <c r="G40" s="50" t="str">
        <f>IF(G25=G31,$W25,IF(G25-G31=1,CONCATENATE($B3,$W26),IF(G25-G31=2,CONCATENATE($B3,$W27,G37,$X27,G42),IF(G25-G31&gt;2,CONCATENATE($W28,G37,"(",$B3,")",$X28,C57,":",C58,"!"),IF(G31-G25=1,CONCATENATE($B9,$W26),IF(G31-G25=2,CONCATENATE($B9,$W27,G43,$X27,G39),IF(G31-G25&gt;2,CONCATENATE($W28,G43,"(",$B9,")",$X28,C57,":",C58,"!"))))))))</f>
        <v>Мяч остается в центре поля</v>
      </c>
      <c r="H40" s="50" t="str">
        <f>IF(H25=H31,$W25,IF(H25-H31=1,CONCATENATE($B3,$W26),IF(H25-H31=2,CONCATENATE($B3,$W27,H37,$X27,H42),IF(H25-H31&gt;2,CONCATENATE($W28,H37,"(",$B3,")",$X28,C57,":",C58,"!"),IF(H31-H25=1,CONCATENATE($B9,$W26),IF(H31-H25=2,CONCATENATE($B9,$W27,H43,$X27,H39),IF(H31-H25&gt;2,CONCATENATE($W28,H43,"(",$B9,")",$X28,C57,":",C58,"!"))))))))</f>
        <v>Мяч остается в центре поля</v>
      </c>
      <c r="I40" s="50" t="str">
        <f>IF(I25=I31,$W25,IF(I25-I31=1,CONCATENATE($B3,$W26),IF(I25-I31=2,CONCATENATE($B3,$W27,I37,$X27,I42),IF(I25-I31&gt;2,CONCATENATE($W28,I37,"(",$B3,")",$X28,C57,":",C58,"!"),IF(I31-I25=1,CONCATENATE($B9,$W26),IF(I31-I25=2,CONCATENATE($B9,$W27,I43,$X27,I39),IF(I31-I25&gt;2,CONCATENATE($W28,I43,"(",$B9,")",$X28,C57,":",C58,"!"))))))))</f>
        <v>Мяч остается в центре поля</v>
      </c>
      <c r="J40" s="50" t="str">
        <f>IF(J25=J31,$W25,IF(J25-J31=1,CONCATENATE($B3,$W26),IF(J25-J31=2,CONCATENATE($B3,$W27,J37,$X27,J42),IF(J25-J31&gt;2,CONCATENATE($W28,J37,"(",$B3,")",$X28,C57,":",C58,"!"),IF(J31-J25=1,CONCATENATE($B9,$W26),IF(J31-J25=2,CONCATENATE($B9,$W27,J43,$X27,J39),IF(J31-J25&gt;2,CONCATENATE($W28,J43,"(",$B9,")",$X28,C57,":",C58,"!"))))))))</f>
        <v>Мяч остается в центре поля</v>
      </c>
      <c r="K40" s="50" t="str">
        <f>IF(K25=K31,$W25,IF(K25-K31=1,CONCATENATE($B3,$W26),IF(K25-K31=2,CONCATENATE($B3,$W27,K37,$X27,K42),IF(K25-K31&gt;2,CONCATENATE($W28,K37,"(",$B3,")",$X28,C57,":",C58,"!"),IF(K31-K25=1,CONCATENATE($B9,$W26),IF(K31-K25=2,CONCATENATE($B9,$W27,K43,$X27,K39),IF(K31-K25&gt;2,CONCATENATE($W28,K43,"(",$B9,")",$X28,C57,":",C58,"!"))))))))</f>
        <v>Мяч остается в центре поля</v>
      </c>
      <c r="L40" s="50" t="str">
        <f>IF(L25=L31,$W25,IF(L25-L31=1,CONCATENATE($B3,$W26),IF(L25-L31=2,CONCATENATE($B3,$W27,L37,$X27,L42),IF(L25-L31&gt;2,CONCATENATE($W28,L37,"(",$B3,")",$X28,C57,":",C58,"!"),IF(L31-L25=1,CONCATENATE($B9,$W26),IF(L31-L25=2,CONCATENATE($B9,$W27,L43,$X27,L39),IF(L31-L25&gt;2,CONCATENATE($W28,L43,"(",$B9,")",$X28,C57,":",C58,"!"))))))))</f>
        <v>Мяч остается в центре поля</v>
      </c>
      <c r="M40" s="50" t="str">
        <f>IF(M25=M31,$W25,IF(M25-M31=1,CONCATENATE($B3,$W26),IF(M25-M31=2,CONCATENATE($B3,$W27,M37,$X27,M42),IF(M25-M31&gt;2,CONCATENATE($W28,M37,"(",$B3,")",$X28,C57,":",C58,"!"),IF(M31-M25=1,CONCATENATE($B9,$W26),IF(M31-M25=2,CONCATENATE($B9,$W27,M43,$X27,M39),IF(M31-M25&gt;2,CONCATENATE($W28,M43,"(",$B9,")",$X28,C57,":",C58,"!"))))))))</f>
        <v>Мяч остается в центре поля</v>
      </c>
      <c r="N40" s="50" t="str">
        <f>IF(N25=N31,$W25,IF(N25-N31=1,CONCATENATE($B3,$W26),IF(N25-N31=2,CONCATENATE($B3,$W27,N37,$X27,N42),IF(N25-N31&gt;2,CONCATENATE($W28,N37,"(",$B3,")",$X28,C57,":",C58,"!"),IF(N31-N25=1,CONCATENATE($B9,$W26),IF(N31-N25=2,CONCATENATE($B9,$W27,N43,$X27,N39),IF(N31-N25&gt;2,CONCATENATE($W28,N43,"(",$B9,")",$X28,C57,":",C58,"!"))))))))</f>
        <v>Мяч остается в центре поля</v>
      </c>
      <c r="O40" s="50" t="str">
        <f>IF(O25=O31,$W25,IF(O25-O31=1,CONCATENATE($B3,$W26),IF(O25-O31=2,CONCATENATE($B3,$W27,O37,$X27,O42),IF(O25-O31&gt;2,CONCATENATE($W28,O37,"(",$B3,")",$X28,C57,":",C58,"!"),IF(O31-O25=1,CONCATENATE($B9,$W26),IF(O31-O25=2,CONCATENATE($B9,$W27,O43,$X27,O39),IF(O31-O25&gt;2,CONCATENATE($W28,O43,"(",$B9,")",$X28,C57,":",C58,"!"))))))))</f>
        <v>Мяч остается в центре поля</v>
      </c>
      <c r="P40" s="50" t="str">
        <f>IF(P25=P31,$W25,IF(P25-P31=1,CONCATENATE($B3,$W26),IF(P25-P31=2,CONCATENATE($B3,$W27,P37,$X27,P42),IF(P25-P31&gt;2,CONCATENATE($W28,P37,"(",$B3,")",$X28,C57,":",C58,"!"),IF(P31-P25=1,CONCATENATE($B9,$W26),IF(P31-P25=2,CONCATENATE($B9,$W27,P43,$X27,P39),IF(P31-P25&gt;2,CONCATENATE($W28,P43,"(",$B9,")",$X28,C57,":",C58,"!"))))))))</f>
        <v>Мяч остается в центре поля</v>
      </c>
      <c r="Q40" s="50" t="str">
        <f>IF(Q25=Q31,$W25,IF(Q25-Q31=1,CONCATENATE($B3,$W26),IF(Q25-Q31=2,CONCATENATE($B3,$W27,Q37,$X27,Q42),IF(Q25-Q31&gt;2,CONCATENATE($W28,Q37,"(",$B3,")",$X28,C57,":",C58,"!"),IF(Q31-Q25=1,CONCATENATE($B9,$W26),IF(Q31-Q25=2,CONCATENATE($B9,$W27,Q43,$X27,Q39),IF(Q31-Q25&gt;2,CONCATENATE($W28,Q43,"(",$B9,")",$X28,C57,":",C58,"!"))))))))</f>
        <v>Мяч остается в центре поля</v>
      </c>
      <c r="R40" s="50" t="str">
        <f>IF(R25=R31,$W25,IF(R25-R31=1,CONCATENATE($B3,$W26),IF(R25-R31=2,CONCATENATE($B3,$W27,R37,$X27,R42),IF(R25-R31&gt;2,CONCATENATE($W28,R37,"(",$B3,")",$X28,C57,":",C58,"!"),IF(R31-R25=1,CONCATENATE($B9,$W26),IF(R31-R25=2,CONCATENATE($B9,$W27,R43,$X27,R39),IF(R31-R25&gt;2,CONCATENATE($W28,R43,"(",$B9,")",$X28,C57,":",C58,"!"))))))))</f>
        <v>Мяч остается в центре поля</v>
      </c>
      <c r="S40" s="5"/>
      <c r="T40" s="5"/>
      <c r="U40" s="5"/>
      <c r="V40" s="5"/>
      <c r="W40" s="5"/>
      <c r="X40" s="5"/>
      <c r="Y40" s="5"/>
      <c r="Z40" s="6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hidden="1">
      <c r="A41" s="5"/>
      <c r="B41" s="5"/>
      <c r="C41" s="50"/>
      <c r="D41" s="50" t="b">
        <f>IF(OR(C30="B1",C30="C1"),IF(D25=D31,"B1",IF(D25-D31=1,"C1",IF(D25-D31&gt;1,"G1",IF(D31-D25=1,"A",IF(D31-D25=2,"B2",IF(D31-D25&gt;2,"C2")))))),IF(OR(C30="B2",C30="C2"),IF(D25=D31,"B2",IF(D31-D25=1,"C2",IF(D31-D25&gt;1,"G2",IF(D25-D31=1,"A",IF(D25-D31=2,"B1",IF(D25-D31&gt;2,"C1"))))))))</f>
        <v>0</v>
      </c>
      <c r="E41" s="50" t="b">
        <f aca="true" t="shared" si="13" ref="E41:R41">IF(OR(D30="B1",D30="C1"),IF(E25=E31,"B1",IF(E25-E31=1,"C1",IF(E25-E31&gt;1,"G1",IF(E31-E25=1,"A",IF(E31-E25=2,"B2",IF(E31-E25&gt;2,"C2")))))),IF(OR(D30="B2",D30="C2"),IF(E25=E31,"B2",IF(E31-E25=1,"C2",IF(E31-E25&gt;1,"G2",IF(E25-E31=1,"A",IF(E25-E31=2,"B1",IF(E25-E31&gt;2,"C1"))))))))</f>
        <v>0</v>
      </c>
      <c r="F41" s="50" t="b">
        <f t="shared" si="13"/>
        <v>0</v>
      </c>
      <c r="G41" s="50" t="b">
        <f t="shared" si="13"/>
        <v>0</v>
      </c>
      <c r="H41" s="50" t="b">
        <f t="shared" si="13"/>
        <v>0</v>
      </c>
      <c r="I41" s="50" t="b">
        <f t="shared" si="13"/>
        <v>0</v>
      </c>
      <c r="J41" s="50" t="b">
        <f t="shared" si="13"/>
        <v>0</v>
      </c>
      <c r="K41" s="50" t="b">
        <f t="shared" si="13"/>
        <v>0</v>
      </c>
      <c r="L41" s="50" t="b">
        <f t="shared" si="13"/>
        <v>0</v>
      </c>
      <c r="M41" s="50" t="b">
        <f t="shared" si="13"/>
        <v>0</v>
      </c>
      <c r="N41" s="50" t="b">
        <f t="shared" si="13"/>
        <v>0</v>
      </c>
      <c r="O41" s="50" t="b">
        <f t="shared" si="13"/>
        <v>0</v>
      </c>
      <c r="P41" s="50" t="b">
        <f t="shared" si="13"/>
        <v>0</v>
      </c>
      <c r="Q41" s="50" t="b">
        <f t="shared" si="13"/>
        <v>0</v>
      </c>
      <c r="R41" s="50" t="b">
        <f t="shared" si="13"/>
        <v>0</v>
      </c>
      <c r="S41" s="50"/>
      <c r="T41" s="5"/>
      <c r="U41" s="5"/>
      <c r="V41" s="5"/>
      <c r="W41" s="5"/>
      <c r="X41" s="5"/>
      <c r="Y41" s="5"/>
      <c r="Z41" s="6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15" hidden="1">
      <c r="A42" s="5"/>
      <c r="B42" s="5" t="s">
        <v>35</v>
      </c>
      <c r="C42" s="50" t="str">
        <f>IF(C32=1,CONCATENATE($B10,$W34),CONCATENATE($W35,C37,$X35,C57,":",C58,"!"))</f>
        <v> ГОЛ!!!  переигрывает голкипера. СЧЁТ 0:0!</v>
      </c>
      <c r="D42" s="50" t="str">
        <f aca="true" t="shared" si="14" ref="D42:R42">IF(D32=1,CONCATENATE($B10,$W34),CONCATENATE($W35,D37,$X35,D57,":",D58,"!"))</f>
        <v> ГОЛ!!!  переигрывает голкипера. СЧЁТ 0:0!</v>
      </c>
      <c r="E42" s="50" t="str">
        <f t="shared" si="14"/>
        <v> ГОЛ!!!  переигрывает голкипера. СЧЁТ 0:0!</v>
      </c>
      <c r="F42" s="50" t="str">
        <f t="shared" si="14"/>
        <v> ГОЛ!!!  переигрывает голкипера. СЧЁТ 0:0!</v>
      </c>
      <c r="G42" s="50" t="str">
        <f t="shared" si="14"/>
        <v> ГОЛ!!!  переигрывает голкипера. СЧЁТ 0:0!</v>
      </c>
      <c r="H42" s="50" t="str">
        <f t="shared" si="14"/>
        <v> ГОЛ!!!  переигрывает голкипера. СЧЁТ 0:0!</v>
      </c>
      <c r="I42" s="50" t="str">
        <f t="shared" si="14"/>
        <v> ГОЛ!!!  переигрывает голкипера. СЧЁТ 0:0!</v>
      </c>
      <c r="J42" s="50" t="str">
        <f t="shared" si="14"/>
        <v> ГОЛ!!!  переигрывает голкипера. СЧЁТ 0:0!</v>
      </c>
      <c r="K42" s="50" t="str">
        <f t="shared" si="14"/>
        <v> ГОЛ!!!  переигрывает голкипера. СЧЁТ 0:0!</v>
      </c>
      <c r="L42" s="50" t="str">
        <f t="shared" si="14"/>
        <v> ГОЛ!!!  переигрывает голкипера. СЧЁТ 0:0!</v>
      </c>
      <c r="M42" s="50" t="str">
        <f t="shared" si="14"/>
        <v> ГОЛ!!!  переигрывает голкипера. СЧЁТ 0:0!</v>
      </c>
      <c r="N42" s="50" t="str">
        <f t="shared" si="14"/>
        <v> ГОЛ!!!  переигрывает голкипера. СЧЁТ 0:0!</v>
      </c>
      <c r="O42" s="50" t="str">
        <f t="shared" si="14"/>
        <v> ГОЛ!!!  переигрывает голкипера. СЧЁТ 0:0!</v>
      </c>
      <c r="P42" s="50" t="str">
        <f t="shared" si="14"/>
        <v> ГОЛ!!!  переигрывает голкипера. СЧЁТ 0:0!</v>
      </c>
      <c r="Q42" s="50" t="str">
        <f t="shared" si="14"/>
        <v> ГОЛ!!!  переигрывает голкипера. СЧЁТ 0:0!</v>
      </c>
      <c r="R42" s="50" t="str">
        <f t="shared" si="14"/>
        <v> ГОЛ!!!  переигрывает голкипера. СЧЁТ 0:0!</v>
      </c>
      <c r="S42" s="5"/>
      <c r="T42" s="5"/>
      <c r="U42" s="5"/>
      <c r="V42" s="5"/>
      <c r="W42" s="5"/>
      <c r="X42" s="5"/>
      <c r="Y42" s="5"/>
      <c r="Z42" s="6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5" hidden="1">
      <c r="A43" s="5"/>
      <c r="B43" s="5" t="s">
        <v>39</v>
      </c>
      <c r="C43" s="50">
        <f>IF(C32=1,$B10,IF(C33=1,$B11,IF(C34=1,$B12,IF(C35=1,$B13,""))))</f>
      </c>
      <c r="D43" s="50">
        <f aca="true" t="shared" si="15" ref="D43:R43">IF(D32=1,$B10,IF(D33=1,$B11,IF(D34=1,$B12,IF(D35=1,$B13,""))))</f>
      </c>
      <c r="E43" s="50">
        <f t="shared" si="15"/>
      </c>
      <c r="F43" s="50">
        <f t="shared" si="15"/>
      </c>
      <c r="G43" s="50">
        <f t="shared" si="15"/>
      </c>
      <c r="H43" s="50">
        <f t="shared" si="15"/>
      </c>
      <c r="I43" s="50">
        <f t="shared" si="15"/>
      </c>
      <c r="J43" s="50">
        <f t="shared" si="15"/>
      </c>
      <c r="K43" s="50">
        <f t="shared" si="15"/>
      </c>
      <c r="L43" s="50">
        <f t="shared" si="15"/>
      </c>
      <c r="M43" s="50">
        <f t="shared" si="15"/>
      </c>
      <c r="N43" s="50">
        <f t="shared" si="15"/>
      </c>
      <c r="O43" s="50">
        <f t="shared" si="15"/>
      </c>
      <c r="P43" s="50">
        <f t="shared" si="15"/>
      </c>
      <c r="Q43" s="50">
        <f t="shared" si="15"/>
      </c>
      <c r="R43" s="50">
        <f t="shared" si="15"/>
      </c>
      <c r="S43" s="5"/>
      <c r="T43" s="5"/>
      <c r="U43" s="5"/>
      <c r="V43" s="5"/>
      <c r="W43" s="5"/>
      <c r="X43" s="5"/>
      <c r="Y43" s="5"/>
      <c r="Z43" s="6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5" hidden="1">
      <c r="A44" s="5"/>
      <c r="B44" s="5" t="s">
        <v>40</v>
      </c>
      <c r="C44" s="50">
        <f>IF(C32=1,IF(C33=1,$B11,IF(C34=1,$B12,IF(C35=1,$B13,""))),IF(C33=1,IF(C34=1,$B12,IF(C35=1,$B13,"")),IF(C34=1,IF(C35=1,$B13,""),"")))</f>
      </c>
      <c r="D44" s="50">
        <f aca="true" t="shared" si="16" ref="D44:R44">IF(D32=1,IF(D33=1,$B11,IF(D34=1,$B12,IF(D35=1,$B13,""))),IF(D33=1,IF(D34=1,$B12,IF(D35=1,$B13,"")),IF(D34=1,IF(D35=1,$B13,""),"")))</f>
      </c>
      <c r="E44" s="50">
        <f t="shared" si="16"/>
      </c>
      <c r="F44" s="50">
        <f t="shared" si="16"/>
      </c>
      <c r="G44" s="50">
        <f t="shared" si="16"/>
      </c>
      <c r="H44" s="50">
        <f t="shared" si="16"/>
      </c>
      <c r="I44" s="50">
        <f t="shared" si="16"/>
      </c>
      <c r="J44" s="50">
        <f t="shared" si="16"/>
      </c>
      <c r="K44" s="50">
        <f t="shared" si="16"/>
      </c>
      <c r="L44" s="50">
        <f t="shared" si="16"/>
      </c>
      <c r="M44" s="50">
        <f t="shared" si="16"/>
      </c>
      <c r="N44" s="50">
        <f t="shared" si="16"/>
      </c>
      <c r="O44" s="50">
        <f t="shared" si="16"/>
      </c>
      <c r="P44" s="50">
        <f t="shared" si="16"/>
      </c>
      <c r="Q44" s="50">
        <f t="shared" si="16"/>
      </c>
      <c r="R44" s="50">
        <f t="shared" si="16"/>
      </c>
      <c r="S44" s="5"/>
      <c r="T44" s="5"/>
      <c r="U44" s="5"/>
      <c r="V44" s="5"/>
      <c r="W44" s="5"/>
      <c r="X44" s="5"/>
      <c r="Y44" s="5"/>
      <c r="Z44" s="6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5" hidden="1">
      <c r="A45" s="5"/>
      <c r="B45" s="5" t="s">
        <v>32</v>
      </c>
      <c r="C45" s="50" t="str">
        <f>IF(C25=C31,CONCATENATE($B3,$X26),IF(C25-C31=1,CONCATENATE(C37,"(",$B3,")",$W29,C42),IF(C25-C31&gt;1,CONCATENATE(C37,"(",$B3,")",$W30,C57,":",C58,"!"),IF(C31-C25=1,CONCATENATE($B9,$W31),IF(C31-C25=2,CONCATENATE($W32,$B9,$X32),IF(C31-C25&gt;2,CONCATENATE($W33,$B9,". ",$X33,C43,"(",$B9,")!",C39)))))))</f>
        <v>"Ракета" продолжает атаковать</v>
      </c>
      <c r="D45" s="50" t="str">
        <f>IF(AND(D25=D31,C30="B1"),$Y26,IF(D25=D31,CONCATENATE($B3,$X26),IF(D25-D31=1,IF(D25=1,CONCATENATE(D37,"(",$B3,") со штрафного посылает мяч в ворота. ",D42),CONCATENATE(D37,"(",$B3,")",$W29,D42)),IF(D25-D31&gt;1,CONCATENATE(D37,"(",$B3,")",$W30,D57,":",D58,"!"),IF(D31-D25=1,CONCATENATE($B9,$W31),IF(D31-D25=2,CONCATENATE($W32,$B9,$X32),IF(D31-D25&gt;2,CONCATENATE($W33,$B9,". ",$X33,D43,"(",$B9,")!",D39))))))))</f>
        <v>"Ракета" продолжает атаковать</v>
      </c>
      <c r="E45" s="50" t="str">
        <f aca="true" t="shared" si="17" ref="E45:R45">IF(AND(E25=E31,D30="B1"),$Y26,IF(E25=E31,CONCATENATE($B3,$X26),IF(E25-E31=1,IF(E25=1,CONCATENATE(E37,"(",$B3,") со штрафного посылает мяч в ворота. ",E42),CONCATENATE(E37,"(",$B3,")",$W29,E42)),IF(E25-E31&gt;1,CONCATENATE(E37,"(",$B3,")",$W30,E57,":",E58,"!"),IF(E31-E25=1,CONCATENATE($B9,$W31),IF(E31-E25=2,CONCATENATE($W32,$B9,$X32),IF(E31-E25&gt;2,CONCATENATE($W33,$B9,". ",$X33,E43,"(",$B9,")!",E39))))))))</f>
        <v>"Ракета" продолжает атаковать</v>
      </c>
      <c r="F45" s="50" t="str">
        <f t="shared" si="17"/>
        <v>"Ракета" продолжает атаковать</v>
      </c>
      <c r="G45" s="50" t="str">
        <f t="shared" si="17"/>
        <v>"Ракета" продолжает атаковать</v>
      </c>
      <c r="H45" s="50" t="str">
        <f t="shared" si="17"/>
        <v>"Ракета" продолжает атаковать</v>
      </c>
      <c r="I45" s="50" t="str">
        <f t="shared" si="17"/>
        <v>"Ракета" продолжает атаковать</v>
      </c>
      <c r="J45" s="50" t="str">
        <f t="shared" si="17"/>
        <v>"Ракета" продолжает атаковать</v>
      </c>
      <c r="K45" s="50" t="str">
        <f>IF(K25=K31,CONCATENATE($B3,$X26),IF(K25-K31=1,CONCATENATE(K37,"(",$B3,")",$W29,K42),IF(K25-K31&gt;1,CONCATENATE(K37,"(",$B3,")",$W30,K57,":",K58,"!"),IF(K31-K25=1,CONCATENATE($B9,$W31),IF(K31-K25=2,CONCATENATE($W32,$B9,$X32),IF(K31-K25&gt;2,CONCATENATE($W33,$B9,". ",$X33,K43,"(",$B9,")!",K39)))))))</f>
        <v>"Ракета" продолжает атаковать</v>
      </c>
      <c r="L45" s="50" t="str">
        <f t="shared" si="17"/>
        <v>"Ракета" продолжает атаковать</v>
      </c>
      <c r="M45" s="50" t="str">
        <f t="shared" si="17"/>
        <v>"Ракета" продолжает атаковать</v>
      </c>
      <c r="N45" s="50" t="str">
        <f t="shared" si="17"/>
        <v>"Ракета" продолжает атаковать</v>
      </c>
      <c r="O45" s="50" t="str">
        <f t="shared" si="17"/>
        <v>"Ракета" продолжает атаковать</v>
      </c>
      <c r="P45" s="50" t="str">
        <f t="shared" si="17"/>
        <v>"Ракета" продолжает атаковать</v>
      </c>
      <c r="Q45" s="50" t="str">
        <f t="shared" si="17"/>
        <v>"Ракета" продолжает атаковать</v>
      </c>
      <c r="R45" s="50" t="str">
        <f t="shared" si="17"/>
        <v>"Ракета" продолжает атаковать</v>
      </c>
      <c r="S45" s="5"/>
      <c r="T45" s="5"/>
      <c r="U45" s="5"/>
      <c r="V45" s="5"/>
      <c r="W45" s="5"/>
      <c r="X45" s="5"/>
      <c r="Y45" s="5"/>
      <c r="Z45" s="6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ht="15" hidden="1">
      <c r="A46" s="5"/>
      <c r="B46" s="5" t="s">
        <v>33</v>
      </c>
      <c r="C46" s="50" t="str">
        <f>IF(C25=C31,CONCATENATE($B9,$X26),IF(C31-C25=1,CONCATENATE(C43,"(",$B9,")",$W29,C39),IF(C31-C25&gt;1,CONCATENATE(C43,"(",$B9,")",$W30,C57,":",C58,"!"),IF(C25-C31=1,CONCATENATE($B3,$W31),IF(C25-C31=2,CONCATENATE($W32,$B3,$X32),IF(C25-C31&gt;2,CONCATENATE($W33,$B3,". ",$X33,C37,"(",$B3,")!",C42)))))))</f>
        <v>"Звезда" продолжает атаковать</v>
      </c>
      <c r="D46" s="50" t="str">
        <f>IF(AND(D25=D31,C30="B2"),$Y26,IF(D25=D31,CONCATENATE($B9,$X26),IF(D31-D25=1,IF(D31=1,CONCATENATE(D43,"(",$B9,") со штрафного посылает мяч в ворота. ",D39),CONCATENATE(D43,"(",$B9,")",$W29,D39)),IF(D31-D25&gt;1,CONCATENATE(D43,"(",$B9,")",$W30,D57,":",D58,"!"),IF(D25-D31=1,CONCATENATE($B3,$W31),IF(D25-D31=2,CONCATENATE($W32,$B3,$X32),IF(D25-D31&gt;2,CONCATENATE($W33,$B3,". ",$X33,D37,"(",$B3,")!",D42))))))))</f>
        <v>"Звезда" продолжает атаковать</v>
      </c>
      <c r="E46" s="50" t="str">
        <f aca="true" t="shared" si="18" ref="E46:R46">IF(AND(E25=E31,D30="B2"),$Y26,IF(E25=E31,CONCATENATE($B9,$X26),IF(E31-E25=1,IF(E31=1,CONCATENATE(E43,"(",$B9,") со штрафного посылает мяч в ворота. ",E39),CONCATENATE(E43,"(",$B9,")",$W29,E39)),IF(E31-E25&gt;1,CONCATENATE(E43,"(",$B9,")",$W30,E57,":",E58,"!"),IF(E25-E31=1,CONCATENATE($B3,$W31),IF(E25-E31=2,CONCATENATE($W32,$B3,$X32),IF(E25-E31&gt;2,CONCATENATE($W33,$B3,". ",$X33,E37,"(",$B3,")!",E42))))))))</f>
        <v>"Звезда" продолжает атаковать</v>
      </c>
      <c r="F46" s="50" t="str">
        <f t="shared" si="18"/>
        <v>"Звезда" продолжает атаковать</v>
      </c>
      <c r="G46" s="50" t="str">
        <f t="shared" si="18"/>
        <v>"Звезда" продолжает атаковать</v>
      </c>
      <c r="H46" s="50" t="str">
        <f t="shared" si="18"/>
        <v>"Звезда" продолжает атаковать</v>
      </c>
      <c r="I46" s="50" t="str">
        <f t="shared" si="18"/>
        <v>"Звезда" продолжает атаковать</v>
      </c>
      <c r="J46" s="50" t="str">
        <f t="shared" si="18"/>
        <v>"Звезда" продолжает атаковать</v>
      </c>
      <c r="K46" s="50" t="str">
        <f>IF(K25=K31,CONCATENATE($B9,$X26),IF(K31-K25=1,CONCATENATE(K43,"(",$B9,")",$W29,K39),IF(K31-K25&gt;1,CONCATENATE(K43,"(",$B9,")",$W30,K57,":",K58,"!"),IF(K25-K31=1,CONCATENATE($B3,$W31),IF(K25-K31=2,CONCATENATE($W32,$B3,$X32),IF(K25-K31&gt;2,CONCATENATE($W33,$B3,". ",$X33,K37,"(",$B3,")!",K42)))))))</f>
        <v>"Звезда" продолжает атаковать</v>
      </c>
      <c r="L46" s="50" t="str">
        <f t="shared" si="18"/>
        <v>"Звезда" продолжает атаковать</v>
      </c>
      <c r="M46" s="50" t="str">
        <f t="shared" si="18"/>
        <v>"Звезда" продолжает атаковать</v>
      </c>
      <c r="N46" s="50" t="str">
        <f t="shared" si="18"/>
        <v>"Звезда" продолжает атаковать</v>
      </c>
      <c r="O46" s="50" t="str">
        <f t="shared" si="18"/>
        <v>"Звезда" продолжает атаковать</v>
      </c>
      <c r="P46" s="50" t="str">
        <f t="shared" si="18"/>
        <v>"Звезда" продолжает атаковать</v>
      </c>
      <c r="Q46" s="50" t="str">
        <f t="shared" si="18"/>
        <v>"Звезда" продолжает атаковать</v>
      </c>
      <c r="R46" s="50" t="str">
        <f t="shared" si="18"/>
        <v>"Звезда" продолжает атаковать</v>
      </c>
      <c r="S46" s="5"/>
      <c r="T46" s="5"/>
      <c r="U46" s="5"/>
      <c r="V46" s="5"/>
      <c r="W46" s="5"/>
      <c r="X46" s="5"/>
      <c r="Y46" s="5"/>
      <c r="Z46" s="6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ht="15" hidden="1">
      <c r="A47" s="5"/>
      <c r="B47" s="5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"/>
      <c r="T47" s="5"/>
      <c r="U47" s="5"/>
      <c r="V47" s="5"/>
      <c r="W47" s="5"/>
      <c r="X47" s="5"/>
      <c r="Y47" s="5"/>
      <c r="Z47" s="6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5" hidden="1">
      <c r="A48" s="5"/>
      <c r="B48" s="5"/>
      <c r="C48" s="50" t="str">
        <f>W36</f>
        <v>Свисток арбитра. Матч начался!</v>
      </c>
      <c r="D48" s="50" t="str">
        <f>C40</f>
        <v>Мяч остается в центре поля</v>
      </c>
      <c r="E48" s="50" t="str">
        <f>IF(AND(A30="A",B30="A",C30="A",D30="A"),$Z25,IF(AND(B30="A",C30="A",D30="A"),$Y25,IF(AND(C30="A",D30="A"),$X25,IF(OR(C30="A",C30="G1",C30="G2",AND(C30="C1",C32=0),AND(C30="C2",C26=0)),D40,IF(OR(C30="B1",C30="C1"),D45,IF(OR(C30="B2",C30="C2"),D46))))))</f>
        <v>Команды никак не могут организовать атаку</v>
      </c>
      <c r="F48" s="50" t="str">
        <f aca="true" t="shared" si="19" ref="F48:S48">IF(AND(B30="A",C30="A",D30="A",E30="A"),$Z25,IF(AND(C30="A",D30="A",E30="A"),$Y25,IF(AND(D30="A",E30="A"),$X25,IF(OR(D30="A",D30="G1",D30="G2",AND(D30="C1",D32=0),AND(D30="C2",D26=0)),E40,IF(OR(D30="B1",D30="C1"),E45,IF(OR(D30="B2",D30="C2"),E46))))))</f>
        <v>Некоторые болельщики уже захрапели на своих местах</v>
      </c>
      <c r="G48" s="50" t="str">
        <f t="shared" si="19"/>
        <v>Такой футбол нам не нужен…</v>
      </c>
      <c r="H48" s="50" t="str">
        <f t="shared" si="19"/>
        <v>Такой футбол нам не нужен…</v>
      </c>
      <c r="I48" s="50" t="str">
        <f t="shared" si="19"/>
        <v>Такой футбол нам не нужен…</v>
      </c>
      <c r="J48" s="50" t="str">
        <f t="shared" si="19"/>
        <v>Такой футбол нам не нужен…</v>
      </c>
      <c r="K48" s="50" t="str">
        <f t="shared" si="19"/>
        <v>Такой футбол нам не нужен…</v>
      </c>
      <c r="L48" s="50" t="str">
        <f>K40</f>
        <v>Мяч остается в центре поля</v>
      </c>
      <c r="M48" s="50" t="str">
        <f t="shared" si="19"/>
        <v>Такой футбол нам не нужен…</v>
      </c>
      <c r="N48" s="50" t="str">
        <f t="shared" si="19"/>
        <v>Такой футбол нам не нужен…</v>
      </c>
      <c r="O48" s="50" t="str">
        <f t="shared" si="19"/>
        <v>Такой футбол нам не нужен…</v>
      </c>
      <c r="P48" s="50" t="str">
        <f t="shared" si="19"/>
        <v>Такой футбол нам не нужен…</v>
      </c>
      <c r="Q48" s="50" t="str">
        <f t="shared" si="19"/>
        <v>Такой футбол нам не нужен…</v>
      </c>
      <c r="R48" s="50" t="str">
        <f t="shared" si="19"/>
        <v>Такой футбол нам не нужен…</v>
      </c>
      <c r="S48" s="5" t="str">
        <f t="shared" si="19"/>
        <v>Такой футбол нам не нужен…</v>
      </c>
      <c r="T48" s="5"/>
      <c r="U48" s="5"/>
      <c r="V48" s="5"/>
      <c r="W48" s="5"/>
      <c r="X48" s="5"/>
      <c r="Y48" s="5"/>
      <c r="Z48" s="6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5" hidden="1">
      <c r="A49" s="5"/>
      <c r="B49" s="5"/>
      <c r="C49" s="50">
        <f>IF(C24=1,C37,0)</f>
        <v>0</v>
      </c>
      <c r="D49" s="50">
        <f aca="true" t="shared" si="20" ref="D49:R49">IF(D24=1,D37,0)</f>
        <v>0</v>
      </c>
      <c r="E49" s="50">
        <f t="shared" si="20"/>
        <v>0</v>
      </c>
      <c r="F49" s="50">
        <f t="shared" si="20"/>
        <v>0</v>
      </c>
      <c r="G49" s="50">
        <f t="shared" si="20"/>
        <v>0</v>
      </c>
      <c r="H49" s="50">
        <f t="shared" si="20"/>
        <v>0</v>
      </c>
      <c r="I49" s="50">
        <f t="shared" si="20"/>
        <v>0</v>
      </c>
      <c r="J49" s="50">
        <f t="shared" si="20"/>
        <v>0</v>
      </c>
      <c r="K49" s="50">
        <f t="shared" si="20"/>
        <v>0</v>
      </c>
      <c r="L49" s="50">
        <f t="shared" si="20"/>
        <v>0</v>
      </c>
      <c r="M49" s="50">
        <f t="shared" si="20"/>
        <v>0</v>
      </c>
      <c r="N49" s="50">
        <f t="shared" si="20"/>
        <v>0</v>
      </c>
      <c r="O49" s="50">
        <f t="shared" si="20"/>
        <v>0</v>
      </c>
      <c r="P49" s="50">
        <f t="shared" si="20"/>
        <v>0</v>
      </c>
      <c r="Q49" s="50">
        <f t="shared" si="20"/>
        <v>0</v>
      </c>
      <c r="R49" s="50">
        <f t="shared" si="20"/>
        <v>0</v>
      </c>
      <c r="S49" s="5"/>
      <c r="T49" s="5"/>
      <c r="U49" s="5"/>
      <c r="V49" s="5"/>
      <c r="W49" s="5"/>
      <c r="X49" s="5"/>
      <c r="Y49" s="5"/>
      <c r="Z49" s="6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" hidden="1">
      <c r="A50" s="5"/>
      <c r="B50" s="5"/>
      <c r="C50" s="50">
        <f>IF(C36=1,C43,0)</f>
        <v>0</v>
      </c>
      <c r="D50" s="50">
        <f aca="true" t="shared" si="21" ref="D50:R50">IF(D36=1,D43,0)</f>
        <v>0</v>
      </c>
      <c r="E50" s="50">
        <f t="shared" si="21"/>
        <v>0</v>
      </c>
      <c r="F50" s="50">
        <f t="shared" si="21"/>
        <v>0</v>
      </c>
      <c r="G50" s="50">
        <f t="shared" si="21"/>
        <v>0</v>
      </c>
      <c r="H50" s="50">
        <f t="shared" si="21"/>
        <v>0</v>
      </c>
      <c r="I50" s="50">
        <f t="shared" si="21"/>
        <v>0</v>
      </c>
      <c r="J50" s="50">
        <f t="shared" si="21"/>
        <v>0</v>
      </c>
      <c r="K50" s="50">
        <f t="shared" si="21"/>
        <v>0</v>
      </c>
      <c r="L50" s="50">
        <f t="shared" si="21"/>
        <v>0</v>
      </c>
      <c r="M50" s="50">
        <f t="shared" si="21"/>
        <v>0</v>
      </c>
      <c r="N50" s="50">
        <f t="shared" si="21"/>
        <v>0</v>
      </c>
      <c r="O50" s="50">
        <f t="shared" si="21"/>
        <v>0</v>
      </c>
      <c r="P50" s="50">
        <f t="shared" si="21"/>
        <v>0</v>
      </c>
      <c r="Q50" s="50">
        <f t="shared" si="21"/>
        <v>0</v>
      </c>
      <c r="R50" s="50">
        <f t="shared" si="21"/>
        <v>0</v>
      </c>
      <c r="S50" s="5"/>
      <c r="T50" s="5"/>
      <c r="U50" s="5"/>
      <c r="V50" s="5"/>
      <c r="W50" s="5"/>
      <c r="X50" s="5"/>
      <c r="Y50" s="5"/>
      <c r="Z50" s="6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" hidden="1">
      <c r="A51" s="5"/>
      <c r="B51" s="5"/>
      <c r="C51" s="50">
        <f>IF(C24=1,C38,0)</f>
        <v>0</v>
      </c>
      <c r="D51" s="50">
        <f aca="true" t="shared" si="22" ref="D51:R51">IF(D24=1,D38,0)</f>
        <v>0</v>
      </c>
      <c r="E51" s="50">
        <f t="shared" si="22"/>
        <v>0</v>
      </c>
      <c r="F51" s="50">
        <f t="shared" si="22"/>
        <v>0</v>
      </c>
      <c r="G51" s="50">
        <f t="shared" si="22"/>
        <v>0</v>
      </c>
      <c r="H51" s="50">
        <f t="shared" si="22"/>
        <v>0</v>
      </c>
      <c r="I51" s="50">
        <f t="shared" si="22"/>
        <v>0</v>
      </c>
      <c r="J51" s="50">
        <f t="shared" si="22"/>
        <v>0</v>
      </c>
      <c r="K51" s="50">
        <f t="shared" si="22"/>
        <v>0</v>
      </c>
      <c r="L51" s="50">
        <f t="shared" si="22"/>
        <v>0</v>
      </c>
      <c r="M51" s="50">
        <f t="shared" si="22"/>
        <v>0</v>
      </c>
      <c r="N51" s="50">
        <f t="shared" si="22"/>
        <v>0</v>
      </c>
      <c r="O51" s="50">
        <f t="shared" si="22"/>
        <v>0</v>
      </c>
      <c r="P51" s="50">
        <f t="shared" si="22"/>
        <v>0</v>
      </c>
      <c r="Q51" s="50">
        <f t="shared" si="22"/>
        <v>0</v>
      </c>
      <c r="R51" s="50">
        <f t="shared" si="22"/>
        <v>0</v>
      </c>
      <c r="S51" s="5"/>
      <c r="T51" s="5"/>
      <c r="U51" s="5"/>
      <c r="V51" s="5"/>
      <c r="W51" s="5"/>
      <c r="X51" s="5"/>
      <c r="Y51" s="5"/>
      <c r="Z51" s="6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15" hidden="1">
      <c r="A52" s="5"/>
      <c r="B52" s="5"/>
      <c r="C52" s="50">
        <f>IF(C36=1,C44,0)</f>
        <v>0</v>
      </c>
      <c r="D52" s="50">
        <f aca="true" t="shared" si="23" ref="D52:R52">IF(D36=1,D44,0)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0</v>
      </c>
      <c r="M52" s="50">
        <f t="shared" si="23"/>
        <v>0</v>
      </c>
      <c r="N52" s="50">
        <f t="shared" si="23"/>
        <v>0</v>
      </c>
      <c r="O52" s="50">
        <f t="shared" si="23"/>
        <v>0</v>
      </c>
      <c r="P52" s="50">
        <f t="shared" si="23"/>
        <v>0</v>
      </c>
      <c r="Q52" s="50">
        <f t="shared" si="23"/>
        <v>0</v>
      </c>
      <c r="R52" s="50">
        <f t="shared" si="23"/>
        <v>0</v>
      </c>
      <c r="S52" s="5"/>
      <c r="T52" s="5"/>
      <c r="U52" s="5"/>
      <c r="V52" s="5"/>
      <c r="W52" s="5"/>
      <c r="X52" s="5"/>
      <c r="Y52" s="5"/>
      <c r="Z52" s="6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15" hidden="1">
      <c r="A53" s="5"/>
      <c r="B53" s="5"/>
      <c r="C53" s="50">
        <f>IF(OR(C30="C1",C30="G1"),C37,IF(OR(C30="C2",C30="G2"),C43,0))</f>
        <v>0</v>
      </c>
      <c r="D53" s="50">
        <f aca="true" t="shared" si="24" ref="D53:R53">IF(OR(D30="C1",D30="G1"),D37,IF(OR(D30="C2",D30="G2"),D43,0))</f>
        <v>0</v>
      </c>
      <c r="E53" s="50">
        <f t="shared" si="24"/>
        <v>0</v>
      </c>
      <c r="F53" s="50">
        <f t="shared" si="24"/>
        <v>0</v>
      </c>
      <c r="G53" s="50">
        <f t="shared" si="24"/>
        <v>0</v>
      </c>
      <c r="H53" s="50">
        <f t="shared" si="24"/>
        <v>0</v>
      </c>
      <c r="I53" s="50">
        <f t="shared" si="24"/>
        <v>0</v>
      </c>
      <c r="J53" s="50">
        <f t="shared" si="24"/>
        <v>0</v>
      </c>
      <c r="K53" s="50">
        <f t="shared" si="24"/>
        <v>0</v>
      </c>
      <c r="L53" s="50">
        <f t="shared" si="24"/>
        <v>0</v>
      </c>
      <c r="M53" s="50">
        <f t="shared" si="24"/>
        <v>0</v>
      </c>
      <c r="N53" s="50">
        <f t="shared" si="24"/>
        <v>0</v>
      </c>
      <c r="O53" s="50">
        <f t="shared" si="24"/>
        <v>0</v>
      </c>
      <c r="P53" s="50">
        <f t="shared" si="24"/>
        <v>0</v>
      </c>
      <c r="Q53" s="50">
        <f t="shared" si="24"/>
        <v>0</v>
      </c>
      <c r="R53" s="50">
        <f t="shared" si="24"/>
        <v>0</v>
      </c>
      <c r="S53" s="5"/>
      <c r="T53" s="5"/>
      <c r="U53" s="5"/>
      <c r="V53" s="5"/>
      <c r="W53" s="5"/>
      <c r="X53" s="5"/>
      <c r="Y53" s="5"/>
      <c r="Z53" s="6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5" hidden="1">
      <c r="A54" s="5"/>
      <c r="B54" s="5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"/>
      <c r="T54" s="5"/>
      <c r="U54" s="5"/>
      <c r="V54" s="5"/>
      <c r="W54" s="5"/>
      <c r="X54" s="5"/>
      <c r="Y54" s="5"/>
      <c r="Z54" s="6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5" hidden="1">
      <c r="A55" s="5"/>
      <c r="B55" s="5"/>
      <c r="C55" s="50">
        <f aca="true" t="shared" si="25" ref="C55:R55">IF(C24=1,CONCATENATE(C57,":",C58," (",C56,") - ",C37," (",C38,"), "),IF(C36=1,CONCATENATE(C57,":",C58," (",C56,") - ",C43," (",C44,"), "),""))</f>
      </c>
      <c r="D55" s="50">
        <f t="shared" si="25"/>
      </c>
      <c r="E55" s="50">
        <f t="shared" si="25"/>
      </c>
      <c r="F55" s="50">
        <f t="shared" si="25"/>
      </c>
      <c r="G55" s="50">
        <f t="shared" si="25"/>
      </c>
      <c r="H55" s="50">
        <f t="shared" si="25"/>
      </c>
      <c r="I55" s="50">
        <f t="shared" si="25"/>
      </c>
      <c r="J55" s="50">
        <f t="shared" si="25"/>
      </c>
      <c r="K55" s="50">
        <f t="shared" si="25"/>
      </c>
      <c r="L55" s="50">
        <f t="shared" si="25"/>
      </c>
      <c r="M55" s="50">
        <f t="shared" si="25"/>
      </c>
      <c r="N55" s="50">
        <f t="shared" si="25"/>
      </c>
      <c r="O55" s="50">
        <f t="shared" si="25"/>
      </c>
      <c r="P55" s="50">
        <f t="shared" si="25"/>
      </c>
      <c r="Q55" s="50">
        <f t="shared" si="25"/>
      </c>
      <c r="R55" s="50">
        <f t="shared" si="25"/>
      </c>
      <c r="S55" s="5"/>
      <c r="T55" s="5"/>
      <c r="U55" s="5"/>
      <c r="V55" s="5"/>
      <c r="W55" s="5"/>
      <c r="X55" s="5"/>
      <c r="Y55" s="5"/>
      <c r="Z55" s="6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15" hidden="1">
      <c r="A56" s="5"/>
      <c r="B56" s="5"/>
      <c r="C56" s="50">
        <v>1</v>
      </c>
      <c r="D56" s="50">
        <v>2</v>
      </c>
      <c r="E56" s="50">
        <v>3</v>
      </c>
      <c r="F56" s="50">
        <v>4</v>
      </c>
      <c r="G56" s="50">
        <v>5</v>
      </c>
      <c r="H56" s="50">
        <v>6</v>
      </c>
      <c r="I56" s="50">
        <v>7</v>
      </c>
      <c r="J56" s="50">
        <v>8</v>
      </c>
      <c r="K56" s="50">
        <v>9</v>
      </c>
      <c r="L56" s="50">
        <v>10</v>
      </c>
      <c r="M56" s="50">
        <v>11</v>
      </c>
      <c r="N56" s="50">
        <v>12</v>
      </c>
      <c r="O56" s="50">
        <v>13</v>
      </c>
      <c r="P56" s="50">
        <v>14</v>
      </c>
      <c r="Q56" s="50">
        <v>15</v>
      </c>
      <c r="R56" s="50">
        <v>16</v>
      </c>
      <c r="S56" s="5"/>
      <c r="T56" s="5"/>
      <c r="U56" s="5"/>
      <c r="V56" s="5"/>
      <c r="W56" s="5"/>
      <c r="X56" s="5"/>
      <c r="Y56" s="5"/>
      <c r="Z56" s="6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5" hidden="1">
      <c r="A57" s="5"/>
      <c r="B57" s="5" t="s">
        <v>49</v>
      </c>
      <c r="C57" s="50">
        <f>COUNTIF(C24,1)</f>
        <v>0</v>
      </c>
      <c r="D57" s="50">
        <f>C57+COUNTIF(D24,1)</f>
        <v>0</v>
      </c>
      <c r="E57" s="50">
        <f aca="true" t="shared" si="26" ref="E57:R57">D57+COUNTIF(E24,1)</f>
        <v>0</v>
      </c>
      <c r="F57" s="50">
        <f t="shared" si="26"/>
        <v>0</v>
      </c>
      <c r="G57" s="50">
        <f t="shared" si="26"/>
        <v>0</v>
      </c>
      <c r="H57" s="50">
        <f t="shared" si="26"/>
        <v>0</v>
      </c>
      <c r="I57" s="50">
        <f t="shared" si="26"/>
        <v>0</v>
      </c>
      <c r="J57" s="50">
        <f t="shared" si="26"/>
        <v>0</v>
      </c>
      <c r="K57" s="50">
        <f t="shared" si="26"/>
        <v>0</v>
      </c>
      <c r="L57" s="50">
        <f t="shared" si="26"/>
        <v>0</v>
      </c>
      <c r="M57" s="50">
        <f t="shared" si="26"/>
        <v>0</v>
      </c>
      <c r="N57" s="50">
        <f t="shared" si="26"/>
        <v>0</v>
      </c>
      <c r="O57" s="50">
        <f t="shared" si="26"/>
        <v>0</v>
      </c>
      <c r="P57" s="50">
        <f t="shared" si="26"/>
        <v>0</v>
      </c>
      <c r="Q57" s="50">
        <f t="shared" si="26"/>
        <v>0</v>
      </c>
      <c r="R57" s="50">
        <f t="shared" si="26"/>
        <v>0</v>
      </c>
      <c r="S57" s="5"/>
      <c r="T57" s="5"/>
      <c r="U57" s="5"/>
      <c r="V57" s="5"/>
      <c r="W57" s="5"/>
      <c r="X57" s="5"/>
      <c r="Y57" s="5"/>
      <c r="Z57" s="6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ht="15" hidden="1">
      <c r="A58" s="5"/>
      <c r="B58" s="5"/>
      <c r="C58" s="50">
        <f>COUNTIF(C36,1)</f>
        <v>0</v>
      </c>
      <c r="D58" s="50">
        <f>C58+COUNTIF(D36,1)</f>
        <v>0</v>
      </c>
      <c r="E58" s="50">
        <f aca="true" t="shared" si="27" ref="E58:R58">D58+COUNTIF(E36,1)</f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0">
        <f t="shared" si="27"/>
        <v>0</v>
      </c>
      <c r="J58" s="50">
        <f t="shared" si="27"/>
        <v>0</v>
      </c>
      <c r="K58" s="50">
        <f t="shared" si="27"/>
        <v>0</v>
      </c>
      <c r="L58" s="50">
        <f t="shared" si="27"/>
        <v>0</v>
      </c>
      <c r="M58" s="50">
        <f t="shared" si="27"/>
        <v>0</v>
      </c>
      <c r="N58" s="50">
        <f t="shared" si="27"/>
        <v>0</v>
      </c>
      <c r="O58" s="50">
        <f t="shared" si="27"/>
        <v>0</v>
      </c>
      <c r="P58" s="50">
        <f t="shared" si="27"/>
        <v>0</v>
      </c>
      <c r="Q58" s="50">
        <f t="shared" si="27"/>
        <v>0</v>
      </c>
      <c r="R58" s="50">
        <f t="shared" si="27"/>
        <v>0</v>
      </c>
      <c r="S58" s="5"/>
      <c r="T58" s="5"/>
      <c r="U58" s="5"/>
      <c r="V58" s="5"/>
      <c r="W58" s="5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ht="15" hidden="1">
      <c r="A59" s="5"/>
      <c r="B59" s="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"/>
      <c r="T59" s="5"/>
      <c r="U59" s="5"/>
      <c r="V59" s="5"/>
      <c r="W59" s="5"/>
      <c r="X59" s="5"/>
      <c r="Y59" s="5"/>
      <c r="Z59" s="6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ht="15" hidden="1">
      <c r="A60" s="5"/>
      <c r="B60" s="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"/>
      <c r="T60" s="5"/>
      <c r="U60" s="5"/>
      <c r="V60" s="5"/>
      <c r="W60" s="5"/>
      <c r="X60" s="5"/>
      <c r="Y60" s="5"/>
      <c r="Z60" s="6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ht="15">
      <c r="A61" s="5"/>
      <c r="B61" s="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"/>
      <c r="T61" s="5"/>
      <c r="U61" s="5"/>
      <c r="V61" s="5"/>
      <c r="W61" s="5"/>
      <c r="X61" s="5"/>
      <c r="Y61" s="5"/>
      <c r="Z61" s="6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5">
      <c r="A62" s="5"/>
      <c r="B62" s="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"/>
      <c r="T62" s="5"/>
      <c r="U62" s="5"/>
      <c r="V62" s="5"/>
      <c r="W62" s="5"/>
      <c r="X62" s="5"/>
      <c r="Y62" s="5"/>
      <c r="Z62" s="6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5">
      <c r="A63" s="5"/>
      <c r="B63" s="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"/>
      <c r="T63" s="5"/>
      <c r="U63" s="5"/>
      <c r="V63" s="5"/>
      <c r="W63" s="5"/>
      <c r="X63" s="5"/>
      <c r="Y63" s="5"/>
      <c r="Z63" s="6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5">
      <c r="A64" s="5"/>
      <c r="B64" s="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"/>
      <c r="T64" s="5"/>
      <c r="U64" s="5"/>
      <c r="V64" s="5"/>
      <c r="W64" s="5"/>
      <c r="X64" s="5"/>
      <c r="Y64" s="5"/>
      <c r="Z64" s="6"/>
      <c r="AA64" s="5"/>
      <c r="AB64" s="5"/>
      <c r="AC64" s="5"/>
      <c r="AD64" s="5"/>
      <c r="AE64" s="5"/>
      <c r="AF64" s="5"/>
      <c r="AG64" s="5"/>
      <c r="AH64" s="5"/>
      <c r="AI64" s="5"/>
      <c r="AJ64" s="5"/>
    </row>
  </sheetData>
  <sheetProtection password="C54F" sheet="1" objects="1" scenarios="1"/>
  <mergeCells count="23">
    <mergeCell ref="A1:B1"/>
    <mergeCell ref="C1:C2"/>
    <mergeCell ref="D1:D2"/>
    <mergeCell ref="E1:E2"/>
    <mergeCell ref="F1:F2"/>
    <mergeCell ref="G1:G2"/>
    <mergeCell ref="A2:B2"/>
    <mergeCell ref="H1:H2"/>
    <mergeCell ref="I1:I2"/>
    <mergeCell ref="J1:J2"/>
    <mergeCell ref="K1:K2"/>
    <mergeCell ref="L1:L2"/>
    <mergeCell ref="M1:M2"/>
    <mergeCell ref="B15:W16"/>
    <mergeCell ref="B17:W19"/>
    <mergeCell ref="B20:W20"/>
    <mergeCell ref="B21:W21"/>
    <mergeCell ref="N1:N2"/>
    <mergeCell ref="O1:O2"/>
    <mergeCell ref="P1:P2"/>
    <mergeCell ref="Q1:Q2"/>
    <mergeCell ref="R1:R2"/>
    <mergeCell ref="S1:S2"/>
  </mergeCells>
  <conditionalFormatting sqref="C4:R7 C10:R13">
    <cfRule type="cellIs" priority="2" dxfId="11" operator="equal">
      <formula>C$8</formula>
    </cfRule>
  </conditionalFormatting>
  <conditionalFormatting sqref="C4:R7">
    <cfRule type="cellIs" priority="1" dxfId="11" operator="equal">
      <formula>C$8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fedichkin</dc:creator>
  <cp:keywords/>
  <dc:description/>
  <cp:lastModifiedBy>Пользователь</cp:lastModifiedBy>
  <dcterms:created xsi:type="dcterms:W3CDTF">2011-12-24T02:44:22Z</dcterms:created>
  <dcterms:modified xsi:type="dcterms:W3CDTF">2011-12-26T09:07:13Z</dcterms:modified>
  <cp:category/>
  <cp:version/>
  <cp:contentType/>
  <cp:contentStatus/>
</cp:coreProperties>
</file>