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251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'Таблица'!$Y$2:$AH$21</definedName>
  </definedNames>
  <calcPr fullCalcOnLoad="1"/>
</workbook>
</file>

<file path=xl/sharedStrings.xml><?xml version="1.0" encoding="utf-8"?>
<sst xmlns="http://schemas.openxmlformats.org/spreadsheetml/2006/main" count="230" uniqueCount="64">
  <si>
    <t>Матчи</t>
  </si>
  <si>
    <t>Прогнозы</t>
  </si>
  <si>
    <t>Участники</t>
  </si>
  <si>
    <t>!</t>
  </si>
  <si>
    <t>-</t>
  </si>
  <si>
    <t>В</t>
  </si>
  <si>
    <t>Н</t>
  </si>
  <si>
    <t>П</t>
  </si>
  <si>
    <t>О</t>
  </si>
  <si>
    <t>Исходы</t>
  </si>
  <si>
    <t>Мячи</t>
  </si>
  <si>
    <t>Исх</t>
  </si>
  <si>
    <t>РМ</t>
  </si>
  <si>
    <t>Реклин-Тоттенхэм</t>
  </si>
  <si>
    <t>SkVaL-Эвертон</t>
  </si>
  <si>
    <t>chistjak - Стоук Сити</t>
  </si>
  <si>
    <t>Арктика - Челси</t>
  </si>
  <si>
    <t>SERG- КПР</t>
  </si>
  <si>
    <t>alexivan - Болтон</t>
  </si>
  <si>
    <t xml:space="preserve">aks - Уиган </t>
  </si>
  <si>
    <t>digor - Норвич</t>
  </si>
  <si>
    <t>кипер46-Вест Бромвич</t>
  </si>
  <si>
    <t>saleh-Манчестер Юнайтед</t>
  </si>
  <si>
    <t>Sergo - Ньюкасл</t>
  </si>
  <si>
    <t>afa-Арсенал</t>
  </si>
  <si>
    <t>NecID- Манчестер Сити</t>
  </si>
  <si>
    <t>Торпедовец - Суонси</t>
  </si>
  <si>
    <t>Veteran - Ливерпуль</t>
  </si>
  <si>
    <t>ESI2607- Сандерленд</t>
  </si>
  <si>
    <t>Математик - Фулхэм</t>
  </si>
  <si>
    <t>amelin- Астон Вилла</t>
  </si>
  <si>
    <t>sass1954-Блэкберн</t>
  </si>
  <si>
    <t>SuperVlad - Вулверхэмптон</t>
  </si>
  <si>
    <t>После 13 тура</t>
  </si>
  <si>
    <t>Ньюкасл - Челси  </t>
  </si>
  <si>
    <t>Блэкберн - Суонси   </t>
  </si>
  <si>
    <t>Манчестер Сити - Норвич   </t>
  </si>
  <si>
    <t>Куинз Парк Рейнджерс - Вест Бромвич</t>
  </si>
  <si>
    <t>Тоттенхэм - Болтон   </t>
  </si>
  <si>
    <t>Уиган - Арсенал   </t>
  </si>
  <si>
    <t>Астон Вилла - Манчестер Юнайтед  </t>
  </si>
  <si>
    <t>Эвертон - Стоук Сити   </t>
  </si>
  <si>
    <t>Вулверхэмптон - Сандерленд   </t>
  </si>
  <si>
    <t>Фулхэм - Ливерпуль   </t>
  </si>
  <si>
    <t>20111221(12)2</t>
  </si>
  <si>
    <t xml:space="preserve">2(10)111221(12)2 </t>
  </si>
  <si>
    <t xml:space="preserve">(20)(10)11122112 </t>
  </si>
  <si>
    <t>211(12)1221(12)2</t>
  </si>
  <si>
    <t xml:space="preserve">211112(20)10(20) </t>
  </si>
  <si>
    <t xml:space="preserve">(12)011122112 </t>
  </si>
  <si>
    <t xml:space="preserve">02111221(10)2 </t>
  </si>
  <si>
    <t>211(10)122112</t>
  </si>
  <si>
    <t xml:space="preserve">(20)111122112 </t>
  </si>
  <si>
    <t xml:space="preserve">211(10)122112 </t>
  </si>
  <si>
    <t xml:space="preserve">211(10)12210(20) </t>
  </si>
  <si>
    <t xml:space="preserve">(20)1111221(10)2 </t>
  </si>
  <si>
    <t xml:space="preserve">(12)111122112 </t>
  </si>
  <si>
    <t xml:space="preserve">(20)11112211(20) </t>
  </si>
  <si>
    <t xml:space="preserve">211012211(20) </t>
  </si>
  <si>
    <t xml:space="preserve">211(10)122102 </t>
  </si>
  <si>
    <t xml:space="preserve">(10)1111221(10)2 </t>
  </si>
  <si>
    <t>211(10)1221(10)2</t>
  </si>
  <si>
    <t/>
  </si>
  <si>
    <t xml:space="preserve">(10)11112211(20)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</si>
</sst>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/>
      <right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49" fontId="0" fillId="24" borderId="0" xfId="0" applyNumberFormat="1" applyFill="1" applyBorder="1" applyAlignment="1">
      <alignment horizontal="left"/>
    </xf>
    <xf numFmtId="0" fontId="6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/>
    </xf>
    <xf numFmtId="49" fontId="0" fillId="24" borderId="20" xfId="0" applyNumberFormat="1" applyFill="1" applyBorder="1" applyAlignment="1">
      <alignment horizontal="left"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11" fillId="0" borderId="22" xfId="0" applyNumberFormat="1" applyFont="1" applyBorder="1" applyAlignment="1">
      <alignment/>
    </xf>
    <xf numFmtId="49" fontId="0" fillId="24" borderId="21" xfId="0" applyNumberFormat="1" applyFill="1" applyBorder="1" applyAlignment="1">
      <alignment horizontal="left"/>
    </xf>
    <xf numFmtId="0" fontId="12" fillId="24" borderId="0" xfId="0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0" fillId="24" borderId="23" xfId="0" applyNumberFormat="1" applyFill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24" borderId="24" xfId="0" applyFill="1" applyBorder="1" applyAlignment="1">
      <alignment horizontal="left"/>
    </xf>
    <xf numFmtId="0" fontId="0" fillId="0" borderId="24" xfId="0" applyBorder="1" applyAlignment="1">
      <alignment/>
    </xf>
    <xf numFmtId="0" fontId="2" fillId="24" borderId="17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33" fillId="24" borderId="27" xfId="0" applyNumberFormat="1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49" fontId="33" fillId="20" borderId="27" xfId="0" applyNumberFormat="1" applyFont="1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49" fontId="33" fillId="24" borderId="28" xfId="0" applyNumberFormat="1" applyFont="1" applyFill="1" applyBorder="1" applyAlignment="1">
      <alignment horizontal="center" vertical="center"/>
    </xf>
    <xf numFmtId="49" fontId="33" fillId="2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0" borderId="29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textRotation="90"/>
    </xf>
    <xf numFmtId="0" fontId="8" fillId="24" borderId="31" xfId="0" applyFont="1" applyFill="1" applyBorder="1" applyAlignment="1">
      <alignment horizontal="center" vertical="center"/>
    </xf>
    <xf numFmtId="0" fontId="8" fillId="20" borderId="31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textRotation="90"/>
    </xf>
    <xf numFmtId="0" fontId="2" fillId="24" borderId="32" xfId="0" applyFont="1" applyFill="1" applyBorder="1" applyAlignment="1">
      <alignment horizontal="center" vertical="center"/>
    </xf>
    <xf numFmtId="0" fontId="8" fillId="20" borderId="32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textRotation="90"/>
    </xf>
    <xf numFmtId="0" fontId="2" fillId="24" borderId="33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0" borderId="3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23</xdr:row>
      <xdr:rowOff>28575</xdr:rowOff>
    </xdr:from>
    <xdr:to>
      <xdr:col>24</xdr:col>
      <xdr:colOff>1790700</xdr:colOff>
      <xdr:row>31</xdr:row>
      <xdr:rowOff>85725</xdr:rowOff>
    </xdr:to>
    <xdr:sp macro="[0]!Макрос3">
      <xdr:nvSpPr>
        <xdr:cNvPr id="1" name="Скругленный прямоугольник 2"/>
        <xdr:cNvSpPr>
          <a:spLocks/>
        </xdr:cNvSpPr>
      </xdr:nvSpPr>
      <xdr:spPr>
        <a:xfrm>
          <a:off x="4953000" y="375285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133350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3"/>
  <sheetViews>
    <sheetView zoomScalePageLayoutView="0" workbookViewId="0" topLeftCell="A1">
      <selection activeCell="AO13" sqref="AO13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5" width="2.75390625" style="13" customWidth="1"/>
    <col min="6" max="6" width="2.75390625" style="15" customWidth="1"/>
    <col min="7" max="7" width="1.625" style="0" bestFit="1" customWidth="1"/>
    <col min="8" max="8" width="2.75390625" style="14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3" hidden="1" customWidth="1"/>
    <col min="30" max="30" width="2.375" style="15" hidden="1" customWidth="1"/>
    <col min="31" max="33" width="2.375" style="0" hidden="1" customWidth="1"/>
    <col min="34" max="45" width="2.375" style="0" customWidth="1"/>
  </cols>
  <sheetData>
    <row r="1" spans="1:25" ht="12.75">
      <c r="A1" s="10" t="s">
        <v>33</v>
      </c>
      <c r="C1" s="13" t="s">
        <v>5</v>
      </c>
      <c r="D1" s="13" t="s">
        <v>6</v>
      </c>
      <c r="E1" s="13" t="s">
        <v>7</v>
      </c>
      <c r="F1" s="59" t="s">
        <v>10</v>
      </c>
      <c r="G1" s="59"/>
      <c r="H1" s="59"/>
      <c r="I1" s="13" t="s">
        <v>8</v>
      </c>
      <c r="J1" s="13" t="s">
        <v>11</v>
      </c>
      <c r="N1" s="13"/>
      <c r="O1" s="13"/>
      <c r="P1" s="13"/>
      <c r="T1" s="15"/>
      <c r="U1" s="15"/>
      <c r="Y1" s="10" t="s">
        <v>9</v>
      </c>
    </row>
    <row r="2" spans="1:34" ht="12.75">
      <c r="A2" s="16">
        <v>1</v>
      </c>
      <c r="B2" s="16" t="s">
        <v>14</v>
      </c>
      <c r="C2" s="17">
        <v>7</v>
      </c>
      <c r="D2" s="17">
        <v>5</v>
      </c>
      <c r="E2" s="17">
        <v>1</v>
      </c>
      <c r="F2" s="21">
        <v>17</v>
      </c>
      <c r="G2" s="22" t="s">
        <v>4</v>
      </c>
      <c r="H2" s="19">
        <v>8</v>
      </c>
      <c r="I2" s="16">
        <v>26</v>
      </c>
      <c r="J2" s="20">
        <v>80</v>
      </c>
      <c r="L2" s="16">
        <v>1</v>
      </c>
      <c r="M2" s="16" t="str">
        <f>B2</f>
        <v>SkVaL-Эвертон</v>
      </c>
      <c r="N2" s="17">
        <f aca="true" t="shared" si="0" ref="N2:N17">C2+VLOOKUP($M2,prognoz,3,FALSE)</f>
        <v>7</v>
      </c>
      <c r="O2" s="17">
        <f aca="true" t="shared" si="1" ref="O2:O17">D2+VLOOKUP($M2,prognoz,4,FALSE)</f>
        <v>6</v>
      </c>
      <c r="P2" s="17">
        <f aca="true" t="shared" si="2" ref="P2:P17">E2+VLOOKUP($M2,prognoz,5,FALSE)</f>
        <v>1</v>
      </c>
      <c r="Q2" s="21">
        <f aca="true" t="shared" si="3" ref="Q2:Q17">F2+VLOOKUP($M2,prognoz,6,FALSE)</f>
        <v>17</v>
      </c>
      <c r="R2" s="18" t="s">
        <v>4</v>
      </c>
      <c r="S2" s="19">
        <f aca="true" t="shared" si="4" ref="S2:S17">H2+VLOOKUP($M2,prognoz,8,FALSE)</f>
        <v>8</v>
      </c>
      <c r="T2" s="16">
        <f aca="true" t="shared" si="5" ref="T2:T17">N2*3+O2</f>
        <v>27</v>
      </c>
      <c r="U2" s="25">
        <f aca="true" t="shared" si="6" ref="U2:U17">J2+VLOOKUP($M2,prognoz,10,FALSE)</f>
        <v>80</v>
      </c>
      <c r="V2" s="23">
        <f aca="true" t="shared" si="7" ref="V2:V21">Q2-S2</f>
        <v>9</v>
      </c>
      <c r="Y2" s="16" t="str">
        <f>Главная!B3</f>
        <v>Sergo - Ньюкасл</v>
      </c>
      <c r="Z2" s="27"/>
      <c r="AA2" s="27">
        <f>IF(AD2&gt;AF2,1,0)</f>
        <v>0</v>
      </c>
      <c r="AB2" s="27">
        <f>IF(AD2=AF2,1,0)</f>
        <v>1</v>
      </c>
      <c r="AC2" s="27">
        <f>IF(AF2&gt;AD2,1,0)</f>
        <v>0</v>
      </c>
      <c r="AD2" s="28">
        <f>Лист1!AG3</f>
        <v>0</v>
      </c>
      <c r="AE2" s="24" t="s">
        <v>4</v>
      </c>
      <c r="AF2" s="24">
        <f>AD3</f>
        <v>0</v>
      </c>
      <c r="AG2" s="16"/>
      <c r="AH2" s="26">
        <f>SUM(Лист1!M3:V3)</f>
        <v>0</v>
      </c>
    </row>
    <row r="3" spans="1:34" ht="12.75">
      <c r="A3" s="16">
        <v>2</v>
      </c>
      <c r="B3" s="16" t="s">
        <v>15</v>
      </c>
      <c r="C3" s="17">
        <v>8</v>
      </c>
      <c r="D3" s="17">
        <v>1</v>
      </c>
      <c r="E3" s="17">
        <v>4</v>
      </c>
      <c r="F3" s="21">
        <v>15</v>
      </c>
      <c r="G3" s="22" t="s">
        <v>4</v>
      </c>
      <c r="H3" s="19">
        <v>11</v>
      </c>
      <c r="I3" s="16">
        <v>25</v>
      </c>
      <c r="J3" s="20">
        <v>76</v>
      </c>
      <c r="L3" s="16">
        <v>2</v>
      </c>
      <c r="M3" s="16" t="str">
        <f aca="true" t="shared" si="8" ref="M3:M17">B3</f>
        <v>chistjak - Стоук Сити</v>
      </c>
      <c r="N3" s="17">
        <f t="shared" si="0"/>
        <v>8</v>
      </c>
      <c r="O3" s="17">
        <f t="shared" si="1"/>
        <v>2</v>
      </c>
      <c r="P3" s="17">
        <f t="shared" si="2"/>
        <v>4</v>
      </c>
      <c r="Q3" s="21">
        <f t="shared" si="3"/>
        <v>15</v>
      </c>
      <c r="R3" s="18" t="s">
        <v>4</v>
      </c>
      <c r="S3" s="19">
        <f t="shared" si="4"/>
        <v>11</v>
      </c>
      <c r="T3" s="16">
        <f t="shared" si="5"/>
        <v>26</v>
      </c>
      <c r="U3" s="25">
        <f t="shared" si="6"/>
        <v>76</v>
      </c>
      <c r="V3" s="23">
        <f t="shared" si="7"/>
        <v>4</v>
      </c>
      <c r="Y3" s="16" t="str">
        <f>Главная!B4</f>
        <v>Арктика - Челси</v>
      </c>
      <c r="Z3" s="27"/>
      <c r="AA3" s="27">
        <f aca="true" t="shared" si="9" ref="AA3:AA17">IF(AD3&gt;AF3,1,0)</f>
        <v>0</v>
      </c>
      <c r="AB3" s="27">
        <f aca="true" t="shared" si="10" ref="AB3:AB17">IF(AD3=AF3,1,0)</f>
        <v>1</v>
      </c>
      <c r="AC3" s="27">
        <f aca="true" t="shared" si="11" ref="AC3:AC17">IF(AF3&gt;AD3,1,0)</f>
        <v>0</v>
      </c>
      <c r="AD3" s="28">
        <f>Лист1!AG4</f>
        <v>0</v>
      </c>
      <c r="AE3" s="24" t="s">
        <v>4</v>
      </c>
      <c r="AF3" s="24">
        <f>AD2</f>
        <v>0</v>
      </c>
      <c r="AG3" s="16"/>
      <c r="AH3" s="26">
        <f>SUM(Лист1!M4:V4)</f>
        <v>0</v>
      </c>
    </row>
    <row r="4" spans="1:34" ht="12.75">
      <c r="A4" s="16">
        <v>3</v>
      </c>
      <c r="B4" s="16" t="s">
        <v>13</v>
      </c>
      <c r="C4" s="17">
        <v>7</v>
      </c>
      <c r="D4" s="17">
        <v>4</v>
      </c>
      <c r="E4" s="17">
        <v>2</v>
      </c>
      <c r="F4" s="21">
        <v>12</v>
      </c>
      <c r="G4" s="22" t="s">
        <v>4</v>
      </c>
      <c r="H4" s="19">
        <v>8</v>
      </c>
      <c r="I4" s="16">
        <v>25</v>
      </c>
      <c r="J4" s="20">
        <v>80</v>
      </c>
      <c r="L4" s="16">
        <v>3</v>
      </c>
      <c r="M4" s="16" t="str">
        <f t="shared" si="8"/>
        <v>Реклин-Тоттенхэм</v>
      </c>
      <c r="N4" s="17">
        <f t="shared" si="0"/>
        <v>7</v>
      </c>
      <c r="O4" s="17">
        <f t="shared" si="1"/>
        <v>5</v>
      </c>
      <c r="P4" s="17">
        <f t="shared" si="2"/>
        <v>2</v>
      </c>
      <c r="Q4" s="21">
        <f t="shared" si="3"/>
        <v>12</v>
      </c>
      <c r="R4" s="18" t="s">
        <v>4</v>
      </c>
      <c r="S4" s="19">
        <f t="shared" si="4"/>
        <v>8</v>
      </c>
      <c r="T4" s="16">
        <f t="shared" si="5"/>
        <v>26</v>
      </c>
      <c r="U4" s="25">
        <f t="shared" si="6"/>
        <v>80</v>
      </c>
      <c r="V4" s="23">
        <f t="shared" si="7"/>
        <v>4</v>
      </c>
      <c r="Y4" s="16" t="str">
        <f>Главная!B5</f>
        <v>sass1954-Блэкберн</v>
      </c>
      <c r="Z4" s="27"/>
      <c r="AA4" s="27">
        <f t="shared" si="9"/>
        <v>0</v>
      </c>
      <c r="AB4" s="27">
        <f t="shared" si="10"/>
        <v>1</v>
      </c>
      <c r="AC4" s="27">
        <f t="shared" si="11"/>
        <v>0</v>
      </c>
      <c r="AD4" s="28">
        <f>Лист1!AG5</f>
        <v>0</v>
      </c>
      <c r="AE4" s="24" t="s">
        <v>4</v>
      </c>
      <c r="AF4" s="24">
        <f>AD5</f>
        <v>0</v>
      </c>
      <c r="AG4" s="16"/>
      <c r="AH4" s="26">
        <f>SUM(Лист1!M5:V5)</f>
        <v>0</v>
      </c>
    </row>
    <row r="5" spans="1:34" ht="12.75">
      <c r="A5" s="16">
        <v>4</v>
      </c>
      <c r="B5" s="16" t="s">
        <v>23</v>
      </c>
      <c r="C5" s="17">
        <v>6</v>
      </c>
      <c r="D5" s="17">
        <v>5</v>
      </c>
      <c r="E5" s="17">
        <v>2</v>
      </c>
      <c r="F5" s="21">
        <v>15</v>
      </c>
      <c r="G5" s="22" t="s">
        <v>4</v>
      </c>
      <c r="H5" s="19">
        <v>8</v>
      </c>
      <c r="I5" s="16">
        <v>23</v>
      </c>
      <c r="J5" s="20">
        <v>81</v>
      </c>
      <c r="L5" s="16">
        <v>4</v>
      </c>
      <c r="M5" s="16" t="str">
        <f t="shared" si="8"/>
        <v>Sergo - Ньюкасл</v>
      </c>
      <c r="N5" s="17">
        <f t="shared" si="0"/>
        <v>6</v>
      </c>
      <c r="O5" s="17">
        <f t="shared" si="1"/>
        <v>6</v>
      </c>
      <c r="P5" s="17">
        <f t="shared" si="2"/>
        <v>2</v>
      </c>
      <c r="Q5" s="21">
        <f t="shared" si="3"/>
        <v>15</v>
      </c>
      <c r="R5" s="18" t="s">
        <v>4</v>
      </c>
      <c r="S5" s="19">
        <f t="shared" si="4"/>
        <v>8</v>
      </c>
      <c r="T5" s="16">
        <f t="shared" si="5"/>
        <v>24</v>
      </c>
      <c r="U5" s="25">
        <f t="shared" si="6"/>
        <v>81</v>
      </c>
      <c r="V5" s="23">
        <f t="shared" si="7"/>
        <v>7</v>
      </c>
      <c r="Y5" s="16" t="str">
        <f>Главная!B6</f>
        <v>Торпедовец - Суонси</v>
      </c>
      <c r="Z5" s="27"/>
      <c r="AA5" s="27">
        <f t="shared" si="9"/>
        <v>0</v>
      </c>
      <c r="AB5" s="27">
        <f t="shared" si="10"/>
        <v>1</v>
      </c>
      <c r="AC5" s="27">
        <f t="shared" si="11"/>
        <v>0</v>
      </c>
      <c r="AD5" s="28">
        <f>Лист1!AG6</f>
        <v>0</v>
      </c>
      <c r="AE5" s="24" t="s">
        <v>4</v>
      </c>
      <c r="AF5" s="24">
        <f>AD4</f>
        <v>0</v>
      </c>
      <c r="AG5" s="16"/>
      <c r="AH5" s="26">
        <f>SUM(Лист1!M6:V6)</f>
        <v>0</v>
      </c>
    </row>
    <row r="6" spans="1:34" ht="12.75">
      <c r="A6" s="16">
        <v>5</v>
      </c>
      <c r="B6" s="16" t="s">
        <v>27</v>
      </c>
      <c r="C6" s="17">
        <v>6</v>
      </c>
      <c r="D6" s="17">
        <v>4</v>
      </c>
      <c r="E6" s="17">
        <v>3</v>
      </c>
      <c r="F6" s="21">
        <v>12</v>
      </c>
      <c r="G6" s="22" t="s">
        <v>4</v>
      </c>
      <c r="H6" s="19">
        <v>6</v>
      </c>
      <c r="I6" s="16">
        <v>22</v>
      </c>
      <c r="J6" s="20">
        <v>77</v>
      </c>
      <c r="L6" s="16">
        <v>5</v>
      </c>
      <c r="M6" s="16" t="str">
        <f t="shared" si="8"/>
        <v>Veteran - Ливерпуль</v>
      </c>
      <c r="N6" s="17">
        <f t="shared" si="0"/>
        <v>6</v>
      </c>
      <c r="O6" s="17">
        <f t="shared" si="1"/>
        <v>5</v>
      </c>
      <c r="P6" s="17">
        <f t="shared" si="2"/>
        <v>3</v>
      </c>
      <c r="Q6" s="21">
        <f t="shared" si="3"/>
        <v>12</v>
      </c>
      <c r="R6" s="18" t="s">
        <v>4</v>
      </c>
      <c r="S6" s="19">
        <f t="shared" si="4"/>
        <v>6</v>
      </c>
      <c r="T6" s="16">
        <f t="shared" si="5"/>
        <v>23</v>
      </c>
      <c r="U6" s="25">
        <f t="shared" si="6"/>
        <v>77</v>
      </c>
      <c r="V6" s="23">
        <f t="shared" si="7"/>
        <v>6</v>
      </c>
      <c r="Y6" s="16" t="str">
        <f>Главная!B7</f>
        <v>NecID- Манчестер Сити</v>
      </c>
      <c r="Z6" s="27"/>
      <c r="AA6" s="27">
        <f t="shared" si="9"/>
        <v>0</v>
      </c>
      <c r="AB6" s="27">
        <f t="shared" si="10"/>
        <v>0</v>
      </c>
      <c r="AC6" s="27">
        <f t="shared" si="11"/>
        <v>1</v>
      </c>
      <c r="AD6" s="28">
        <f>Лист1!AG7</f>
        <v>0</v>
      </c>
      <c r="AE6" s="24" t="s">
        <v>4</v>
      </c>
      <c r="AF6" s="24">
        <f>AD7</f>
        <v>10</v>
      </c>
      <c r="AG6" s="16"/>
      <c r="AH6" s="26">
        <f>SUM(Лист1!M7:V7)</f>
        <v>0</v>
      </c>
    </row>
    <row r="7" spans="1:34" ht="12.75">
      <c r="A7" s="16">
        <v>6</v>
      </c>
      <c r="B7" s="16" t="s">
        <v>26</v>
      </c>
      <c r="C7" s="17">
        <v>6</v>
      </c>
      <c r="D7" s="17">
        <v>3</v>
      </c>
      <c r="E7" s="17">
        <v>4</v>
      </c>
      <c r="F7" s="21">
        <v>17</v>
      </c>
      <c r="G7" s="22" t="s">
        <v>4</v>
      </c>
      <c r="H7" s="19">
        <v>13</v>
      </c>
      <c r="I7" s="16">
        <v>21</v>
      </c>
      <c r="J7" s="20">
        <v>78</v>
      </c>
      <c r="L7" s="16">
        <v>6</v>
      </c>
      <c r="M7" s="16" t="str">
        <f t="shared" si="8"/>
        <v>Торпедовец - Суонси</v>
      </c>
      <c r="N7" s="17">
        <f t="shared" si="0"/>
        <v>6</v>
      </c>
      <c r="O7" s="17">
        <f t="shared" si="1"/>
        <v>4</v>
      </c>
      <c r="P7" s="17">
        <f t="shared" si="2"/>
        <v>4</v>
      </c>
      <c r="Q7" s="21">
        <f t="shared" si="3"/>
        <v>17</v>
      </c>
      <c r="R7" s="18" t="s">
        <v>4</v>
      </c>
      <c r="S7" s="19">
        <f t="shared" si="4"/>
        <v>13</v>
      </c>
      <c r="T7" s="16">
        <f t="shared" si="5"/>
        <v>22</v>
      </c>
      <c r="U7" s="25">
        <f t="shared" si="6"/>
        <v>78</v>
      </c>
      <c r="V7" s="23">
        <f t="shared" si="7"/>
        <v>4</v>
      </c>
      <c r="Y7" s="16" t="str">
        <f>Главная!B8</f>
        <v>digor - Норвич</v>
      </c>
      <c r="Z7" s="27"/>
      <c r="AA7" s="27">
        <f t="shared" si="9"/>
        <v>1</v>
      </c>
      <c r="AB7" s="27">
        <f t="shared" si="10"/>
        <v>0</v>
      </c>
      <c r="AC7" s="27">
        <f t="shared" si="11"/>
        <v>0</v>
      </c>
      <c r="AD7" s="28">
        <f>Лист1!AG8</f>
        <v>10</v>
      </c>
      <c r="AE7" s="24" t="s">
        <v>4</v>
      </c>
      <c r="AF7" s="24">
        <f>AD6</f>
        <v>0</v>
      </c>
      <c r="AG7" s="16"/>
      <c r="AH7" s="26">
        <f>SUM(Лист1!M8:V8)</f>
        <v>10</v>
      </c>
    </row>
    <row r="8" spans="1:34" ht="12.75">
      <c r="A8" s="16">
        <v>7</v>
      </c>
      <c r="B8" s="16" t="s">
        <v>31</v>
      </c>
      <c r="C8" s="17">
        <v>6</v>
      </c>
      <c r="D8" s="17">
        <v>2</v>
      </c>
      <c r="E8" s="17">
        <v>5</v>
      </c>
      <c r="F8" s="21">
        <v>10</v>
      </c>
      <c r="G8" s="22" t="s">
        <v>4</v>
      </c>
      <c r="H8" s="19">
        <v>11</v>
      </c>
      <c r="I8" s="16">
        <v>20</v>
      </c>
      <c r="J8" s="20">
        <v>77</v>
      </c>
      <c r="L8" s="16">
        <v>7</v>
      </c>
      <c r="M8" s="16" t="str">
        <f t="shared" si="8"/>
        <v>sass1954-Блэкберн</v>
      </c>
      <c r="N8" s="17">
        <f t="shared" si="0"/>
        <v>6</v>
      </c>
      <c r="O8" s="17">
        <f t="shared" si="1"/>
        <v>3</v>
      </c>
      <c r="P8" s="17">
        <f t="shared" si="2"/>
        <v>5</v>
      </c>
      <c r="Q8" s="21">
        <f t="shared" si="3"/>
        <v>10</v>
      </c>
      <c r="R8" s="18" t="s">
        <v>4</v>
      </c>
      <c r="S8" s="19">
        <f t="shared" si="4"/>
        <v>11</v>
      </c>
      <c r="T8" s="16">
        <f t="shared" si="5"/>
        <v>21</v>
      </c>
      <c r="U8" s="25">
        <f t="shared" si="6"/>
        <v>77</v>
      </c>
      <c r="V8" s="23">
        <f t="shared" si="7"/>
        <v>-1</v>
      </c>
      <c r="Y8" s="16" t="str">
        <f>Главная!B9</f>
        <v>SERG- КПР</v>
      </c>
      <c r="Z8" s="27"/>
      <c r="AA8" s="27">
        <f t="shared" si="9"/>
        <v>0</v>
      </c>
      <c r="AB8" s="27">
        <f t="shared" si="10"/>
        <v>1</v>
      </c>
      <c r="AC8" s="27">
        <f t="shared" si="11"/>
        <v>0</v>
      </c>
      <c r="AD8" s="28">
        <f>Лист1!AG9</f>
        <v>0</v>
      </c>
      <c r="AE8" s="24" t="s">
        <v>4</v>
      </c>
      <c r="AF8" s="24">
        <f>AD9</f>
        <v>0</v>
      </c>
      <c r="AG8" s="16"/>
      <c r="AH8" s="26">
        <f>SUM(Лист1!M9:V9)</f>
        <v>0</v>
      </c>
    </row>
    <row r="9" spans="1:34" ht="12.75">
      <c r="A9" s="16">
        <v>8</v>
      </c>
      <c r="B9" s="16" t="s">
        <v>18</v>
      </c>
      <c r="C9" s="17">
        <v>5</v>
      </c>
      <c r="D9" s="17">
        <v>5</v>
      </c>
      <c r="E9" s="17">
        <v>3</v>
      </c>
      <c r="F9" s="21">
        <v>14</v>
      </c>
      <c r="G9" s="22" t="s">
        <v>4</v>
      </c>
      <c r="H9" s="19">
        <v>14</v>
      </c>
      <c r="I9" s="16">
        <v>20</v>
      </c>
      <c r="J9" s="20">
        <v>78</v>
      </c>
      <c r="L9" s="16">
        <v>8</v>
      </c>
      <c r="M9" s="16" t="str">
        <f t="shared" si="8"/>
        <v>alexivan - Болтон</v>
      </c>
      <c r="N9" s="17">
        <f t="shared" si="0"/>
        <v>5</v>
      </c>
      <c r="O9" s="17">
        <f t="shared" si="1"/>
        <v>6</v>
      </c>
      <c r="P9" s="17">
        <f t="shared" si="2"/>
        <v>3</v>
      </c>
      <c r="Q9" s="21">
        <f t="shared" si="3"/>
        <v>14</v>
      </c>
      <c r="R9" s="18" t="s">
        <v>4</v>
      </c>
      <c r="S9" s="19">
        <f t="shared" si="4"/>
        <v>14</v>
      </c>
      <c r="T9" s="16">
        <f t="shared" si="5"/>
        <v>21</v>
      </c>
      <c r="U9" s="25">
        <f t="shared" si="6"/>
        <v>78</v>
      </c>
      <c r="V9" s="23">
        <f t="shared" si="7"/>
        <v>0</v>
      </c>
      <c r="Y9" s="16" t="str">
        <f>Главная!B10</f>
        <v>кипер46-Вест Бромвич</v>
      </c>
      <c r="Z9" s="27"/>
      <c r="AA9" s="27">
        <f t="shared" si="9"/>
        <v>0</v>
      </c>
      <c r="AB9" s="27">
        <f t="shared" si="10"/>
        <v>1</v>
      </c>
      <c r="AC9" s="27">
        <f t="shared" si="11"/>
        <v>0</v>
      </c>
      <c r="AD9" s="28">
        <f>Лист1!AG10</f>
        <v>0</v>
      </c>
      <c r="AE9" s="24" t="s">
        <v>4</v>
      </c>
      <c r="AF9" s="24">
        <f>AD8</f>
        <v>0</v>
      </c>
      <c r="AG9" s="16"/>
      <c r="AH9" s="26">
        <f>SUM(Лист1!M10:V10)</f>
        <v>0</v>
      </c>
    </row>
    <row r="10" spans="1:34" ht="12.75">
      <c r="A10" s="16">
        <v>9</v>
      </c>
      <c r="B10" s="16" t="s">
        <v>21</v>
      </c>
      <c r="C10" s="17">
        <v>5</v>
      </c>
      <c r="D10" s="17">
        <v>4</v>
      </c>
      <c r="E10" s="17">
        <v>4</v>
      </c>
      <c r="F10" s="21">
        <v>15</v>
      </c>
      <c r="G10" s="22" t="s">
        <v>4</v>
      </c>
      <c r="H10" s="19">
        <v>13</v>
      </c>
      <c r="I10" s="16">
        <v>19</v>
      </c>
      <c r="J10" s="20">
        <v>73</v>
      </c>
      <c r="L10" s="16">
        <v>9</v>
      </c>
      <c r="M10" s="16" t="str">
        <f t="shared" si="8"/>
        <v>кипер46-Вест Бромвич</v>
      </c>
      <c r="N10" s="17">
        <f t="shared" si="0"/>
        <v>5</v>
      </c>
      <c r="O10" s="17">
        <f t="shared" si="1"/>
        <v>5</v>
      </c>
      <c r="P10" s="17">
        <f t="shared" si="2"/>
        <v>4</v>
      </c>
      <c r="Q10" s="21">
        <f t="shared" si="3"/>
        <v>15</v>
      </c>
      <c r="R10" s="18" t="s">
        <v>4</v>
      </c>
      <c r="S10" s="19">
        <f t="shared" si="4"/>
        <v>13</v>
      </c>
      <c r="T10" s="16">
        <f t="shared" si="5"/>
        <v>20</v>
      </c>
      <c r="U10" s="25">
        <f t="shared" si="6"/>
        <v>73</v>
      </c>
      <c r="V10" s="23">
        <f t="shared" si="7"/>
        <v>2</v>
      </c>
      <c r="Y10" s="16" t="str">
        <f>Главная!B11</f>
        <v>Реклин-Тоттенхэм</v>
      </c>
      <c r="Z10" s="27"/>
      <c r="AA10" s="27">
        <f t="shared" si="9"/>
        <v>0</v>
      </c>
      <c r="AB10" s="27">
        <f t="shared" si="10"/>
        <v>1</v>
      </c>
      <c r="AC10" s="27">
        <f t="shared" si="11"/>
        <v>0</v>
      </c>
      <c r="AD10" s="28">
        <f>Лист1!AG11</f>
        <v>0</v>
      </c>
      <c r="AE10" s="24" t="s">
        <v>4</v>
      </c>
      <c r="AF10" s="24">
        <f>AD11</f>
        <v>0</v>
      </c>
      <c r="AG10" s="16"/>
      <c r="AH10" s="26">
        <f>SUM(Лист1!M11:V11)</f>
        <v>0</v>
      </c>
    </row>
    <row r="11" spans="1:34" ht="12.75">
      <c r="A11" s="16">
        <v>10</v>
      </c>
      <c r="B11" s="16" t="s">
        <v>17</v>
      </c>
      <c r="C11" s="17">
        <v>5</v>
      </c>
      <c r="D11" s="17">
        <v>2</v>
      </c>
      <c r="E11" s="17">
        <v>6</v>
      </c>
      <c r="F11" s="21">
        <v>17</v>
      </c>
      <c r="G11" s="22" t="s">
        <v>4</v>
      </c>
      <c r="H11" s="19">
        <v>11</v>
      </c>
      <c r="I11" s="16">
        <v>17</v>
      </c>
      <c r="J11" s="20">
        <v>80</v>
      </c>
      <c r="L11" s="16">
        <v>10</v>
      </c>
      <c r="M11" s="16" t="str">
        <f t="shared" si="8"/>
        <v>SERG- КПР</v>
      </c>
      <c r="N11" s="17">
        <f t="shared" si="0"/>
        <v>5</v>
      </c>
      <c r="O11" s="17">
        <f t="shared" si="1"/>
        <v>3</v>
      </c>
      <c r="P11" s="17">
        <f t="shared" si="2"/>
        <v>6</v>
      </c>
      <c r="Q11" s="21">
        <f t="shared" si="3"/>
        <v>17</v>
      </c>
      <c r="R11" s="18" t="s">
        <v>4</v>
      </c>
      <c r="S11" s="19">
        <f t="shared" si="4"/>
        <v>11</v>
      </c>
      <c r="T11" s="16">
        <f t="shared" si="5"/>
        <v>18</v>
      </c>
      <c r="U11" s="25">
        <f t="shared" si="6"/>
        <v>80</v>
      </c>
      <c r="V11" s="23">
        <f t="shared" si="7"/>
        <v>6</v>
      </c>
      <c r="Y11" s="16" t="str">
        <f>Главная!B12</f>
        <v>alexivan - Болтон</v>
      </c>
      <c r="Z11" s="27"/>
      <c r="AA11" s="27">
        <f t="shared" si="9"/>
        <v>0</v>
      </c>
      <c r="AB11" s="27">
        <f t="shared" si="10"/>
        <v>1</v>
      </c>
      <c r="AC11" s="27">
        <f t="shared" si="11"/>
        <v>0</v>
      </c>
      <c r="AD11" s="28">
        <f>Лист1!AG12</f>
        <v>0</v>
      </c>
      <c r="AE11" s="24" t="s">
        <v>4</v>
      </c>
      <c r="AF11" s="24">
        <f>AD10</f>
        <v>0</v>
      </c>
      <c r="AG11" s="16"/>
      <c r="AH11" s="26">
        <f>SUM(Лист1!M12:V12)</f>
        <v>0</v>
      </c>
    </row>
    <row r="12" spans="1:34" ht="12.75">
      <c r="A12" s="16">
        <v>11</v>
      </c>
      <c r="B12" s="16" t="s">
        <v>19</v>
      </c>
      <c r="C12" s="17">
        <v>4</v>
      </c>
      <c r="D12" s="17">
        <v>3</v>
      </c>
      <c r="E12" s="17">
        <v>6</v>
      </c>
      <c r="F12" s="21">
        <v>9</v>
      </c>
      <c r="G12" s="22" t="s">
        <v>4</v>
      </c>
      <c r="H12" s="19">
        <v>12</v>
      </c>
      <c r="I12" s="16">
        <v>15</v>
      </c>
      <c r="J12" s="20">
        <v>78</v>
      </c>
      <c r="L12" s="16">
        <v>11</v>
      </c>
      <c r="M12" s="16" t="str">
        <f t="shared" si="8"/>
        <v>aks - Уиган </v>
      </c>
      <c r="N12" s="17">
        <f t="shared" si="0"/>
        <v>4</v>
      </c>
      <c r="O12" s="17">
        <f t="shared" si="1"/>
        <v>4</v>
      </c>
      <c r="P12" s="17">
        <f t="shared" si="2"/>
        <v>6</v>
      </c>
      <c r="Q12" s="21">
        <f t="shared" si="3"/>
        <v>9</v>
      </c>
      <c r="R12" s="18" t="s">
        <v>4</v>
      </c>
      <c r="S12" s="19">
        <f t="shared" si="4"/>
        <v>12</v>
      </c>
      <c r="T12" s="16">
        <f t="shared" si="5"/>
        <v>16</v>
      </c>
      <c r="U12" s="25">
        <f t="shared" si="6"/>
        <v>78</v>
      </c>
      <c r="V12" s="23">
        <f t="shared" si="7"/>
        <v>-3</v>
      </c>
      <c r="Y12" s="16" t="str">
        <f>Главная!B13</f>
        <v>aks - Уиган </v>
      </c>
      <c r="Z12" s="27"/>
      <c r="AA12" s="27">
        <f t="shared" si="9"/>
        <v>0</v>
      </c>
      <c r="AB12" s="27">
        <f t="shared" si="10"/>
        <v>1</v>
      </c>
      <c r="AC12" s="27">
        <f t="shared" si="11"/>
        <v>0</v>
      </c>
      <c r="AD12" s="28">
        <f>Лист1!AG13</f>
        <v>0</v>
      </c>
      <c r="AE12" s="24" t="s">
        <v>4</v>
      </c>
      <c r="AF12" s="24">
        <f>AD13</f>
        <v>0</v>
      </c>
      <c r="AG12" s="16"/>
      <c r="AH12" s="26">
        <f>SUM(Лист1!M13:V13)</f>
        <v>0</v>
      </c>
    </row>
    <row r="13" spans="1:34" ht="12.75">
      <c r="A13" s="16">
        <v>12</v>
      </c>
      <c r="B13" s="16" t="s">
        <v>28</v>
      </c>
      <c r="C13" s="17">
        <v>4</v>
      </c>
      <c r="D13" s="17">
        <v>3</v>
      </c>
      <c r="E13" s="17">
        <v>6</v>
      </c>
      <c r="F13" s="21">
        <v>7</v>
      </c>
      <c r="G13" s="22" t="s">
        <v>4</v>
      </c>
      <c r="H13" s="19">
        <v>10</v>
      </c>
      <c r="I13" s="16">
        <v>15</v>
      </c>
      <c r="J13" s="20">
        <v>77</v>
      </c>
      <c r="L13" s="16">
        <v>12</v>
      </c>
      <c r="M13" s="16" t="str">
        <f t="shared" si="8"/>
        <v>ESI2607- Сандерленд</v>
      </c>
      <c r="N13" s="17">
        <f t="shared" si="0"/>
        <v>4</v>
      </c>
      <c r="O13" s="17">
        <f t="shared" si="1"/>
        <v>4</v>
      </c>
      <c r="P13" s="17">
        <f t="shared" si="2"/>
        <v>6</v>
      </c>
      <c r="Q13" s="21">
        <f t="shared" si="3"/>
        <v>7</v>
      </c>
      <c r="R13" s="18" t="s">
        <v>4</v>
      </c>
      <c r="S13" s="19">
        <f t="shared" si="4"/>
        <v>10</v>
      </c>
      <c r="T13" s="16">
        <f t="shared" si="5"/>
        <v>16</v>
      </c>
      <c r="U13" s="25">
        <f t="shared" si="6"/>
        <v>77</v>
      </c>
      <c r="V13" s="23">
        <f t="shared" si="7"/>
        <v>-3</v>
      </c>
      <c r="Y13" s="16" t="str">
        <f>Главная!B14</f>
        <v>afa-Арсенал</v>
      </c>
      <c r="Z13" s="27"/>
      <c r="AA13" s="27">
        <f t="shared" si="9"/>
        <v>0</v>
      </c>
      <c r="AB13" s="27">
        <f t="shared" si="10"/>
        <v>1</v>
      </c>
      <c r="AC13" s="27">
        <f t="shared" si="11"/>
        <v>0</v>
      </c>
      <c r="AD13" s="28">
        <f>Лист1!AG14</f>
        <v>0</v>
      </c>
      <c r="AE13" s="24" t="s">
        <v>4</v>
      </c>
      <c r="AF13" s="24">
        <f>AD12</f>
        <v>0</v>
      </c>
      <c r="AG13" s="16"/>
      <c r="AH13" s="26">
        <f>SUM(Лист1!M14:V14)</f>
        <v>0</v>
      </c>
    </row>
    <row r="14" spans="1:34" ht="12.75">
      <c r="A14" s="16">
        <v>13</v>
      </c>
      <c r="B14" s="16" t="s">
        <v>20</v>
      </c>
      <c r="C14" s="17">
        <v>4</v>
      </c>
      <c r="D14" s="17">
        <v>3</v>
      </c>
      <c r="E14" s="17">
        <v>6</v>
      </c>
      <c r="F14" s="21">
        <v>10</v>
      </c>
      <c r="G14" s="22" t="s">
        <v>4</v>
      </c>
      <c r="H14" s="19">
        <v>21</v>
      </c>
      <c r="I14" s="16">
        <v>15</v>
      </c>
      <c r="J14" s="20">
        <v>65</v>
      </c>
      <c r="L14" s="16">
        <v>13</v>
      </c>
      <c r="M14" s="16" t="str">
        <f t="shared" si="8"/>
        <v>digor - Норвич</v>
      </c>
      <c r="N14" s="17">
        <f t="shared" si="0"/>
        <v>5</v>
      </c>
      <c r="O14" s="17">
        <f t="shared" si="1"/>
        <v>3</v>
      </c>
      <c r="P14" s="17">
        <f t="shared" si="2"/>
        <v>6</v>
      </c>
      <c r="Q14" s="21">
        <f t="shared" si="3"/>
        <v>20</v>
      </c>
      <c r="R14" s="18" t="s">
        <v>4</v>
      </c>
      <c r="S14" s="19">
        <f t="shared" si="4"/>
        <v>21</v>
      </c>
      <c r="T14" s="16">
        <f t="shared" si="5"/>
        <v>18</v>
      </c>
      <c r="U14" s="25">
        <f t="shared" si="6"/>
        <v>75</v>
      </c>
      <c r="V14" s="23">
        <f t="shared" si="7"/>
        <v>-1</v>
      </c>
      <c r="Y14" s="16" t="str">
        <f>Главная!B15</f>
        <v>amelin- Астон Вилла</v>
      </c>
      <c r="Z14" s="27"/>
      <c r="AA14" s="27">
        <f t="shared" si="9"/>
        <v>0</v>
      </c>
      <c r="AB14" s="27">
        <f t="shared" si="10"/>
        <v>1</v>
      </c>
      <c r="AC14" s="27">
        <f t="shared" si="11"/>
        <v>0</v>
      </c>
      <c r="AD14" s="28">
        <f>Лист1!AG15</f>
        <v>0</v>
      </c>
      <c r="AE14" s="24" t="s">
        <v>4</v>
      </c>
      <c r="AF14" s="24">
        <f>AD15</f>
        <v>0</v>
      </c>
      <c r="AG14" s="16"/>
      <c r="AH14" s="26">
        <f>SUM(Лист1!M15:V15)</f>
        <v>0</v>
      </c>
    </row>
    <row r="15" spans="1:34" ht="12.75">
      <c r="A15" s="16">
        <v>14</v>
      </c>
      <c r="B15" s="16" t="s">
        <v>16</v>
      </c>
      <c r="C15" s="17">
        <v>2</v>
      </c>
      <c r="D15" s="17">
        <v>9</v>
      </c>
      <c r="E15" s="17">
        <v>2</v>
      </c>
      <c r="F15" s="21">
        <v>10</v>
      </c>
      <c r="G15" s="22" t="s">
        <v>4</v>
      </c>
      <c r="H15" s="19">
        <v>9</v>
      </c>
      <c r="I15" s="16">
        <v>15</v>
      </c>
      <c r="J15" s="20">
        <v>80</v>
      </c>
      <c r="L15" s="16">
        <v>14</v>
      </c>
      <c r="M15" s="16" t="str">
        <f t="shared" si="8"/>
        <v>Арктика - Челси</v>
      </c>
      <c r="N15" s="17">
        <f t="shared" si="0"/>
        <v>2</v>
      </c>
      <c r="O15" s="17">
        <f t="shared" si="1"/>
        <v>10</v>
      </c>
      <c r="P15" s="17">
        <f t="shared" si="2"/>
        <v>2</v>
      </c>
      <c r="Q15" s="21">
        <f t="shared" si="3"/>
        <v>10</v>
      </c>
      <c r="R15" s="18" t="s">
        <v>4</v>
      </c>
      <c r="S15" s="19">
        <f t="shared" si="4"/>
        <v>9</v>
      </c>
      <c r="T15" s="16">
        <f t="shared" si="5"/>
        <v>16</v>
      </c>
      <c r="U15" s="25">
        <f t="shared" si="6"/>
        <v>80</v>
      </c>
      <c r="V15" s="23">
        <f t="shared" si="7"/>
        <v>1</v>
      </c>
      <c r="Y15" s="16" t="str">
        <f>Главная!B16</f>
        <v>saleh-Манчестер Юнайтед</v>
      </c>
      <c r="Z15" s="27"/>
      <c r="AA15" s="27">
        <f t="shared" si="9"/>
        <v>0</v>
      </c>
      <c r="AB15" s="27">
        <f t="shared" si="10"/>
        <v>1</v>
      </c>
      <c r="AC15" s="27">
        <f t="shared" si="11"/>
        <v>0</v>
      </c>
      <c r="AD15" s="28">
        <f>Лист1!AG16</f>
        <v>0</v>
      </c>
      <c r="AE15" s="24" t="s">
        <v>4</v>
      </c>
      <c r="AF15" s="24">
        <f>AD14</f>
        <v>0</v>
      </c>
      <c r="AG15" s="16"/>
      <c r="AH15" s="26">
        <f>SUM(Лист1!M16:V16)</f>
        <v>0</v>
      </c>
    </row>
    <row r="16" spans="1:34" ht="12.75">
      <c r="A16" s="16">
        <v>15</v>
      </c>
      <c r="B16" s="16" t="s">
        <v>32</v>
      </c>
      <c r="C16" s="17">
        <v>4</v>
      </c>
      <c r="D16" s="17">
        <v>2</v>
      </c>
      <c r="E16" s="17">
        <v>7</v>
      </c>
      <c r="F16" s="21">
        <v>12</v>
      </c>
      <c r="G16" s="22" t="s">
        <v>4</v>
      </c>
      <c r="H16" s="19">
        <v>14</v>
      </c>
      <c r="I16" s="16">
        <v>14</v>
      </c>
      <c r="J16" s="20">
        <v>77</v>
      </c>
      <c r="L16" s="16">
        <v>15</v>
      </c>
      <c r="M16" s="16" t="str">
        <f t="shared" si="8"/>
        <v>SuperVlad - Вулверхэмптон</v>
      </c>
      <c r="N16" s="17">
        <f t="shared" si="0"/>
        <v>4</v>
      </c>
      <c r="O16" s="17">
        <f t="shared" si="1"/>
        <v>3</v>
      </c>
      <c r="P16" s="17">
        <f t="shared" si="2"/>
        <v>7</v>
      </c>
      <c r="Q16" s="21">
        <f t="shared" si="3"/>
        <v>12</v>
      </c>
      <c r="R16" s="18" t="s">
        <v>4</v>
      </c>
      <c r="S16" s="19">
        <f t="shared" si="4"/>
        <v>14</v>
      </c>
      <c r="T16" s="16">
        <f t="shared" si="5"/>
        <v>15</v>
      </c>
      <c r="U16" s="25">
        <f t="shared" si="6"/>
        <v>77</v>
      </c>
      <c r="V16" s="23">
        <f t="shared" si="7"/>
        <v>-2</v>
      </c>
      <c r="Y16" s="16" t="str">
        <f>Главная!B17</f>
        <v>SkVaL-Эвертон</v>
      </c>
      <c r="Z16" s="27"/>
      <c r="AA16" s="27">
        <f t="shared" si="9"/>
        <v>0</v>
      </c>
      <c r="AB16" s="27">
        <f t="shared" si="10"/>
        <v>1</v>
      </c>
      <c r="AC16" s="27">
        <f t="shared" si="11"/>
        <v>0</v>
      </c>
      <c r="AD16" s="28">
        <f>Лист1!AG17</f>
        <v>0</v>
      </c>
      <c r="AE16" s="24" t="s">
        <v>4</v>
      </c>
      <c r="AF16" s="24">
        <f>AD17</f>
        <v>0</v>
      </c>
      <c r="AG16" s="16"/>
      <c r="AH16" s="26">
        <f>SUM(Лист1!M17:V17)</f>
        <v>0</v>
      </c>
    </row>
    <row r="17" spans="1:34" ht="12.75">
      <c r="A17" s="16">
        <v>16</v>
      </c>
      <c r="B17" s="16" t="s">
        <v>25</v>
      </c>
      <c r="C17" s="17">
        <v>3</v>
      </c>
      <c r="D17" s="17">
        <v>5</v>
      </c>
      <c r="E17" s="17">
        <v>5</v>
      </c>
      <c r="F17" s="21">
        <v>10</v>
      </c>
      <c r="G17" s="22" t="s">
        <v>4</v>
      </c>
      <c r="H17" s="19">
        <v>11</v>
      </c>
      <c r="I17" s="16">
        <v>14</v>
      </c>
      <c r="J17" s="20">
        <v>77</v>
      </c>
      <c r="L17" s="16">
        <v>16</v>
      </c>
      <c r="M17" s="16" t="str">
        <f t="shared" si="8"/>
        <v>NecID- Манчестер Сити</v>
      </c>
      <c r="N17" s="17">
        <f t="shared" si="0"/>
        <v>3</v>
      </c>
      <c r="O17" s="17">
        <f t="shared" si="1"/>
        <v>5</v>
      </c>
      <c r="P17" s="17">
        <f t="shared" si="2"/>
        <v>6</v>
      </c>
      <c r="Q17" s="21">
        <f t="shared" si="3"/>
        <v>10</v>
      </c>
      <c r="R17" s="18" t="s">
        <v>4</v>
      </c>
      <c r="S17" s="19">
        <f t="shared" si="4"/>
        <v>21</v>
      </c>
      <c r="T17" s="16">
        <f t="shared" si="5"/>
        <v>14</v>
      </c>
      <c r="U17" s="25">
        <f t="shared" si="6"/>
        <v>77</v>
      </c>
      <c r="V17" s="23">
        <f t="shared" si="7"/>
        <v>-11</v>
      </c>
      <c r="Y17" s="16" t="str">
        <f>Главная!B18</f>
        <v>chistjak - Стоук Сити</v>
      </c>
      <c r="Z17" s="27"/>
      <c r="AA17" s="27">
        <f t="shared" si="9"/>
        <v>0</v>
      </c>
      <c r="AB17" s="27">
        <f t="shared" si="10"/>
        <v>1</v>
      </c>
      <c r="AC17" s="27">
        <f t="shared" si="11"/>
        <v>0</v>
      </c>
      <c r="AD17" s="28">
        <f>Лист1!AG18</f>
        <v>0</v>
      </c>
      <c r="AE17" s="24" t="s">
        <v>4</v>
      </c>
      <c r="AF17" s="24">
        <f>AD16</f>
        <v>0</v>
      </c>
      <c r="AG17" s="16"/>
      <c r="AH17" s="26">
        <f>SUM(Лист1!M18:V18)</f>
        <v>0</v>
      </c>
    </row>
    <row r="18" spans="1:34" ht="12.75">
      <c r="A18" s="16">
        <v>17</v>
      </c>
      <c r="B18" s="16" t="s">
        <v>29</v>
      </c>
      <c r="C18" s="17">
        <v>3</v>
      </c>
      <c r="D18" s="17">
        <v>5</v>
      </c>
      <c r="E18" s="17">
        <v>5</v>
      </c>
      <c r="F18" s="21">
        <v>13</v>
      </c>
      <c r="G18" s="22" t="s">
        <v>4</v>
      </c>
      <c r="H18" s="19">
        <v>14</v>
      </c>
      <c r="I18" s="16">
        <v>14</v>
      </c>
      <c r="J18" s="20">
        <v>76</v>
      </c>
      <c r="L18" s="16">
        <v>17</v>
      </c>
      <c r="M18" s="16" t="str">
        <f>B18</f>
        <v>Математик - Фулхэм</v>
      </c>
      <c r="N18" s="17">
        <f>C18+VLOOKUP($M18,prognoz,3,FALSE)</f>
        <v>3</v>
      </c>
      <c r="O18" s="17">
        <f>D18+VLOOKUP($M18,prognoz,4,FALSE)</f>
        <v>6</v>
      </c>
      <c r="P18" s="17">
        <f>E18+VLOOKUP($M18,prognoz,5,FALSE)</f>
        <v>5</v>
      </c>
      <c r="Q18" s="21">
        <f>F18+VLOOKUP($M18,prognoz,6,FALSE)</f>
        <v>13</v>
      </c>
      <c r="R18" s="18" t="s">
        <v>4</v>
      </c>
      <c r="S18" s="19">
        <f>H18+VLOOKUP($M18,prognoz,8,FALSE)</f>
        <v>14</v>
      </c>
      <c r="T18" s="16">
        <f>N18*3+O18</f>
        <v>15</v>
      </c>
      <c r="U18" s="25">
        <f>J18+VLOOKUP($M18,prognoz,10,FALSE)</f>
        <v>76</v>
      </c>
      <c r="V18" s="23">
        <f t="shared" si="7"/>
        <v>-1</v>
      </c>
      <c r="Y18" s="16" t="str">
        <f>Главная!B19</f>
        <v>SuperVlad - Вулверхэмптон</v>
      </c>
      <c r="Z18" s="27"/>
      <c r="AA18" s="27">
        <f>IF(AD18&gt;AF18,1,0)</f>
        <v>0</v>
      </c>
      <c r="AB18" s="27">
        <f>IF(AD18=AF18,1,0)</f>
        <v>1</v>
      </c>
      <c r="AC18" s="27">
        <f>IF(AF18&gt;AD18,1,0)</f>
        <v>0</v>
      </c>
      <c r="AD18" s="28">
        <f>Лист1!AG19</f>
        <v>0</v>
      </c>
      <c r="AE18" s="24" t="s">
        <v>4</v>
      </c>
      <c r="AF18" s="24">
        <f>AD19</f>
        <v>0</v>
      </c>
      <c r="AG18" s="16"/>
      <c r="AH18" s="26">
        <f>SUM(Лист1!M19:V19)</f>
        <v>0</v>
      </c>
    </row>
    <row r="19" spans="1:34" ht="12.75">
      <c r="A19" s="16">
        <v>18</v>
      </c>
      <c r="B19" s="16" t="s">
        <v>24</v>
      </c>
      <c r="C19" s="17">
        <v>2</v>
      </c>
      <c r="D19" s="17">
        <v>6</v>
      </c>
      <c r="E19" s="17">
        <v>5</v>
      </c>
      <c r="F19" s="21">
        <v>8</v>
      </c>
      <c r="G19" s="22" t="s">
        <v>4</v>
      </c>
      <c r="H19" s="19">
        <v>12</v>
      </c>
      <c r="I19" s="16">
        <v>12</v>
      </c>
      <c r="J19" s="20">
        <v>73</v>
      </c>
      <c r="L19" s="16">
        <v>18</v>
      </c>
      <c r="M19" s="16" t="str">
        <f>B19</f>
        <v>afa-Арсенал</v>
      </c>
      <c r="N19" s="17">
        <f>C19+VLOOKUP($M19,prognoz,3,FALSE)</f>
        <v>2</v>
      </c>
      <c r="O19" s="17">
        <f>D19+VLOOKUP($M19,prognoz,4,FALSE)</f>
        <v>7</v>
      </c>
      <c r="P19" s="17">
        <f>E19+VLOOKUP($M19,prognoz,5,FALSE)</f>
        <v>5</v>
      </c>
      <c r="Q19" s="21">
        <f>F19+VLOOKUP($M19,prognoz,6,FALSE)</f>
        <v>8</v>
      </c>
      <c r="R19" s="18" t="s">
        <v>4</v>
      </c>
      <c r="S19" s="19">
        <f>H19+VLOOKUP($M19,prognoz,8,FALSE)</f>
        <v>12</v>
      </c>
      <c r="T19" s="16">
        <f>N19*3+O19</f>
        <v>13</v>
      </c>
      <c r="U19" s="25">
        <f>J19+VLOOKUP($M19,prognoz,10,FALSE)</f>
        <v>73</v>
      </c>
      <c r="V19" s="23">
        <f t="shared" si="7"/>
        <v>-4</v>
      </c>
      <c r="Y19" s="16" t="str">
        <f>Главная!B20</f>
        <v>ESI2607- Сандерленд</v>
      </c>
      <c r="Z19" s="27"/>
      <c r="AA19" s="27">
        <f>IF(AD19&gt;AF19,1,0)</f>
        <v>0</v>
      </c>
      <c r="AB19" s="27">
        <f>IF(AD19=AF19,1,0)</f>
        <v>1</v>
      </c>
      <c r="AC19" s="27">
        <f>IF(AF19&gt;AD19,1,0)</f>
        <v>0</v>
      </c>
      <c r="AD19" s="28">
        <f>Лист1!AG20</f>
        <v>0</v>
      </c>
      <c r="AE19" s="24" t="s">
        <v>4</v>
      </c>
      <c r="AF19" s="24">
        <f>AD18</f>
        <v>0</v>
      </c>
      <c r="AG19" s="16"/>
      <c r="AH19" s="26">
        <f>SUM(Лист1!M20:V20)</f>
        <v>0</v>
      </c>
    </row>
    <row r="20" spans="1:34" ht="12.75">
      <c r="A20" s="16">
        <v>19</v>
      </c>
      <c r="B20" s="16" t="s">
        <v>30</v>
      </c>
      <c r="C20" s="17">
        <v>2</v>
      </c>
      <c r="D20" s="17">
        <v>4</v>
      </c>
      <c r="E20" s="17">
        <v>7</v>
      </c>
      <c r="F20" s="21">
        <v>9</v>
      </c>
      <c r="G20" s="22" t="s">
        <v>4</v>
      </c>
      <c r="H20" s="19">
        <v>16</v>
      </c>
      <c r="I20" s="16">
        <v>10</v>
      </c>
      <c r="J20" s="20">
        <v>75</v>
      </c>
      <c r="L20" s="16">
        <v>19</v>
      </c>
      <c r="M20" s="16" t="str">
        <f>B20</f>
        <v>amelin- Астон Вилла</v>
      </c>
      <c r="N20" s="17">
        <f>C20+VLOOKUP($M20,prognoz,3,FALSE)</f>
        <v>2</v>
      </c>
      <c r="O20" s="17">
        <f>D20+VLOOKUP($M20,prognoz,4,FALSE)</f>
        <v>5</v>
      </c>
      <c r="P20" s="17">
        <f>E20+VLOOKUP($M20,prognoz,5,FALSE)</f>
        <v>7</v>
      </c>
      <c r="Q20" s="21">
        <f>F20+VLOOKUP($M20,prognoz,6,FALSE)</f>
        <v>9</v>
      </c>
      <c r="R20" s="18" t="s">
        <v>4</v>
      </c>
      <c r="S20" s="19">
        <f>H20+VLOOKUP($M20,prognoz,8,FALSE)</f>
        <v>16</v>
      </c>
      <c r="T20" s="16">
        <f>N20*3+O20</f>
        <v>11</v>
      </c>
      <c r="U20" s="25">
        <f>J20+VLOOKUP($M20,prognoz,10,FALSE)</f>
        <v>75</v>
      </c>
      <c r="V20" s="23">
        <f t="shared" si="7"/>
        <v>-7</v>
      </c>
      <c r="Y20" s="16" t="str">
        <f>Главная!B21</f>
        <v>Математик - Фулхэм</v>
      </c>
      <c r="Z20" s="27"/>
      <c r="AA20" s="27">
        <f>IF(AD20&gt;AF20,1,0)</f>
        <v>0</v>
      </c>
      <c r="AB20" s="27">
        <f>IF(AD20=AF20,1,0)</f>
        <v>1</v>
      </c>
      <c r="AC20" s="27">
        <f>IF(AF20&gt;AD20,1,0)</f>
        <v>0</v>
      </c>
      <c r="AD20" s="28">
        <f>Лист1!AG21</f>
        <v>0</v>
      </c>
      <c r="AE20" s="24" t="s">
        <v>4</v>
      </c>
      <c r="AF20" s="24">
        <f>AD21</f>
        <v>0</v>
      </c>
      <c r="AG20" s="16"/>
      <c r="AH20" s="26">
        <f>SUM(Лист1!M21:V21)</f>
        <v>0</v>
      </c>
    </row>
    <row r="21" spans="1:34" ht="12.75">
      <c r="A21" s="16">
        <v>20</v>
      </c>
      <c r="B21" s="16" t="s">
        <v>22</v>
      </c>
      <c r="C21" s="17">
        <v>2</v>
      </c>
      <c r="D21" s="17">
        <v>3</v>
      </c>
      <c r="E21" s="17">
        <v>8</v>
      </c>
      <c r="F21" s="21">
        <v>7</v>
      </c>
      <c r="G21" s="22" t="s">
        <v>4</v>
      </c>
      <c r="H21" s="19">
        <v>17</v>
      </c>
      <c r="I21" s="16">
        <v>9</v>
      </c>
      <c r="J21" s="20">
        <v>69</v>
      </c>
      <c r="L21" s="16">
        <v>20</v>
      </c>
      <c r="M21" s="16" t="str">
        <f>B21</f>
        <v>saleh-Манчестер Юнайтед</v>
      </c>
      <c r="N21" s="17">
        <f>C21+VLOOKUP($M21,prognoz,3,FALSE)</f>
        <v>2</v>
      </c>
      <c r="O21" s="17">
        <f>D21+VLOOKUP($M21,prognoz,4,FALSE)</f>
        <v>4</v>
      </c>
      <c r="P21" s="17">
        <f>E21+VLOOKUP($M21,prognoz,5,FALSE)</f>
        <v>8</v>
      </c>
      <c r="Q21" s="21">
        <f>F21+VLOOKUP($M21,prognoz,6,FALSE)</f>
        <v>7</v>
      </c>
      <c r="R21" s="18" t="s">
        <v>4</v>
      </c>
      <c r="S21" s="19">
        <f>H21+VLOOKUP($M21,prognoz,8,FALSE)</f>
        <v>17</v>
      </c>
      <c r="T21" s="16">
        <f>N21*3+O21</f>
        <v>10</v>
      </c>
      <c r="U21" s="25">
        <f>J21+VLOOKUP($M21,prognoz,10,FALSE)</f>
        <v>69</v>
      </c>
      <c r="V21" s="23">
        <f t="shared" si="7"/>
        <v>-10</v>
      </c>
      <c r="Y21" s="16" t="str">
        <f>Главная!B22</f>
        <v>Veteran - Ливерпуль</v>
      </c>
      <c r="Z21" s="27"/>
      <c r="AA21" s="27">
        <f>IF(AD21&gt;AF21,1,0)</f>
        <v>0</v>
      </c>
      <c r="AB21" s="27">
        <f>IF(AD21=AF21,1,0)</f>
        <v>1</v>
      </c>
      <c r="AC21" s="27">
        <f>IF(AF21&gt;AD21,1,0)</f>
        <v>0</v>
      </c>
      <c r="AD21" s="28">
        <f>Лист1!AG22</f>
        <v>0</v>
      </c>
      <c r="AE21" s="24" t="s">
        <v>4</v>
      </c>
      <c r="AF21" s="24">
        <f>AD20</f>
        <v>0</v>
      </c>
      <c r="AG21" s="16"/>
      <c r="AH21" s="26">
        <f>SUM(Лист1!M22:V22)</f>
        <v>0</v>
      </c>
    </row>
    <row r="23" spans="1:11" ht="12.75">
      <c r="A23" s="10" t="s">
        <v>33</v>
      </c>
      <c r="C23" s="13" t="s">
        <v>5</v>
      </c>
      <c r="D23" s="13" t="s">
        <v>6</v>
      </c>
      <c r="E23" s="13" t="s">
        <v>7</v>
      </c>
      <c r="F23" s="59" t="s">
        <v>10</v>
      </c>
      <c r="G23" s="59"/>
      <c r="H23" s="59"/>
      <c r="I23" s="13" t="s">
        <v>8</v>
      </c>
      <c r="J23" s="13" t="s">
        <v>11</v>
      </c>
      <c r="K23" s="13" t="s">
        <v>12</v>
      </c>
    </row>
    <row r="24" spans="1:11" ht="12.75">
      <c r="A24" s="16">
        <v>1</v>
      </c>
      <c r="B24" s="16" t="s">
        <v>14</v>
      </c>
      <c r="C24" s="17">
        <v>7</v>
      </c>
      <c r="D24" s="17">
        <v>5</v>
      </c>
      <c r="E24" s="17">
        <v>1</v>
      </c>
      <c r="F24" s="21">
        <v>17</v>
      </c>
      <c r="G24" s="22" t="s">
        <v>4</v>
      </c>
      <c r="H24" s="19">
        <v>8</v>
      </c>
      <c r="I24" s="16">
        <v>26</v>
      </c>
      <c r="J24" s="20">
        <v>80</v>
      </c>
      <c r="K24" s="20">
        <v>9</v>
      </c>
    </row>
    <row r="25" spans="1:11" ht="12.75">
      <c r="A25" s="16">
        <v>2</v>
      </c>
      <c r="B25" s="16" t="s">
        <v>15</v>
      </c>
      <c r="C25" s="17">
        <v>8</v>
      </c>
      <c r="D25" s="17">
        <v>1</v>
      </c>
      <c r="E25" s="17">
        <v>4</v>
      </c>
      <c r="F25" s="21">
        <v>15</v>
      </c>
      <c r="G25" s="22" t="s">
        <v>4</v>
      </c>
      <c r="H25" s="19">
        <v>11</v>
      </c>
      <c r="I25" s="16">
        <v>25</v>
      </c>
      <c r="J25" s="20">
        <v>76</v>
      </c>
      <c r="K25" s="20">
        <v>4</v>
      </c>
    </row>
    <row r="26" spans="1:11" ht="12.75">
      <c r="A26" s="16">
        <v>3</v>
      </c>
      <c r="B26" s="16" t="s">
        <v>13</v>
      </c>
      <c r="C26" s="17">
        <v>7</v>
      </c>
      <c r="D26" s="17">
        <v>4</v>
      </c>
      <c r="E26" s="17">
        <v>2</v>
      </c>
      <c r="F26" s="21">
        <v>12</v>
      </c>
      <c r="G26" s="22" t="s">
        <v>4</v>
      </c>
      <c r="H26" s="19">
        <v>8</v>
      </c>
      <c r="I26" s="16">
        <v>25</v>
      </c>
      <c r="J26" s="20">
        <v>80</v>
      </c>
      <c r="K26" s="20">
        <v>4</v>
      </c>
    </row>
    <row r="27" spans="1:11" ht="12.75">
      <c r="A27" s="16">
        <v>4</v>
      </c>
      <c r="B27" s="16" t="s">
        <v>23</v>
      </c>
      <c r="C27" s="17">
        <v>6</v>
      </c>
      <c r="D27" s="17">
        <v>5</v>
      </c>
      <c r="E27" s="17">
        <v>2</v>
      </c>
      <c r="F27" s="21">
        <v>15</v>
      </c>
      <c r="G27" s="22" t="s">
        <v>4</v>
      </c>
      <c r="H27" s="19">
        <v>8</v>
      </c>
      <c r="I27" s="16">
        <v>23</v>
      </c>
      <c r="J27" s="20">
        <v>81</v>
      </c>
      <c r="K27" s="20">
        <v>7</v>
      </c>
    </row>
    <row r="28" spans="1:11" ht="12.75">
      <c r="A28" s="16">
        <v>5</v>
      </c>
      <c r="B28" s="16" t="s">
        <v>27</v>
      </c>
      <c r="C28" s="17">
        <v>6</v>
      </c>
      <c r="D28" s="17">
        <v>4</v>
      </c>
      <c r="E28" s="17">
        <v>3</v>
      </c>
      <c r="F28" s="21">
        <v>12</v>
      </c>
      <c r="G28" s="22" t="s">
        <v>4</v>
      </c>
      <c r="H28" s="19">
        <v>6</v>
      </c>
      <c r="I28" s="16">
        <v>22</v>
      </c>
      <c r="J28" s="20">
        <v>77</v>
      </c>
      <c r="K28" s="20">
        <v>6</v>
      </c>
    </row>
    <row r="29" spans="1:11" ht="12.75">
      <c r="A29" s="16">
        <v>6</v>
      </c>
      <c r="B29" s="16" t="s">
        <v>26</v>
      </c>
      <c r="C29" s="17">
        <v>6</v>
      </c>
      <c r="D29" s="17">
        <v>3</v>
      </c>
      <c r="E29" s="17">
        <v>4</v>
      </c>
      <c r="F29" s="21">
        <v>17</v>
      </c>
      <c r="G29" s="22" t="s">
        <v>4</v>
      </c>
      <c r="H29" s="19">
        <v>13</v>
      </c>
      <c r="I29" s="16">
        <v>21</v>
      </c>
      <c r="J29" s="20">
        <v>78</v>
      </c>
      <c r="K29" s="20">
        <v>4</v>
      </c>
    </row>
    <row r="30" spans="1:11" ht="12.75">
      <c r="A30" s="16">
        <v>7</v>
      </c>
      <c r="B30" s="16" t="s">
        <v>31</v>
      </c>
      <c r="C30" s="17">
        <v>6</v>
      </c>
      <c r="D30" s="17">
        <v>2</v>
      </c>
      <c r="E30" s="17">
        <v>5</v>
      </c>
      <c r="F30" s="21">
        <v>10</v>
      </c>
      <c r="G30" s="22" t="s">
        <v>4</v>
      </c>
      <c r="H30" s="19">
        <v>11</v>
      </c>
      <c r="I30" s="16">
        <v>20</v>
      </c>
      <c r="J30" s="20">
        <v>77</v>
      </c>
      <c r="K30" s="20">
        <v>-1</v>
      </c>
    </row>
    <row r="31" spans="1:11" ht="12.75">
      <c r="A31" s="16">
        <v>8</v>
      </c>
      <c r="B31" s="16" t="s">
        <v>18</v>
      </c>
      <c r="C31" s="17">
        <v>5</v>
      </c>
      <c r="D31" s="17">
        <v>5</v>
      </c>
      <c r="E31" s="17">
        <v>3</v>
      </c>
      <c r="F31" s="21">
        <v>14</v>
      </c>
      <c r="G31" s="22" t="s">
        <v>4</v>
      </c>
      <c r="H31" s="19">
        <v>14</v>
      </c>
      <c r="I31" s="16">
        <v>20</v>
      </c>
      <c r="J31" s="20">
        <v>78</v>
      </c>
      <c r="K31" s="20">
        <v>0</v>
      </c>
    </row>
    <row r="32" spans="1:11" ht="12.75">
      <c r="A32" s="16">
        <v>9</v>
      </c>
      <c r="B32" s="16" t="s">
        <v>21</v>
      </c>
      <c r="C32" s="17">
        <v>5</v>
      </c>
      <c r="D32" s="17">
        <v>4</v>
      </c>
      <c r="E32" s="17">
        <v>4</v>
      </c>
      <c r="F32" s="21">
        <v>15</v>
      </c>
      <c r="G32" s="22" t="s">
        <v>4</v>
      </c>
      <c r="H32" s="19">
        <v>13</v>
      </c>
      <c r="I32" s="16">
        <v>19</v>
      </c>
      <c r="J32" s="20">
        <v>73</v>
      </c>
      <c r="K32" s="20">
        <v>2</v>
      </c>
    </row>
    <row r="33" spans="1:11" ht="12.75">
      <c r="A33" s="16">
        <v>10</v>
      </c>
      <c r="B33" s="16" t="s">
        <v>17</v>
      </c>
      <c r="C33" s="17">
        <v>5</v>
      </c>
      <c r="D33" s="17">
        <v>2</v>
      </c>
      <c r="E33" s="17">
        <v>6</v>
      </c>
      <c r="F33" s="21">
        <v>17</v>
      </c>
      <c r="G33" s="22" t="s">
        <v>4</v>
      </c>
      <c r="H33" s="19">
        <v>11</v>
      </c>
      <c r="I33" s="16">
        <v>17</v>
      </c>
      <c r="J33" s="20">
        <v>80</v>
      </c>
      <c r="K33" s="20">
        <v>6</v>
      </c>
    </row>
    <row r="34" spans="1:11" ht="12.75">
      <c r="A34" s="16">
        <v>11</v>
      </c>
      <c r="B34" s="16" t="s">
        <v>19</v>
      </c>
      <c r="C34" s="17">
        <v>4</v>
      </c>
      <c r="D34" s="17">
        <v>3</v>
      </c>
      <c r="E34" s="17">
        <v>6</v>
      </c>
      <c r="F34" s="21">
        <v>9</v>
      </c>
      <c r="G34" s="22" t="s">
        <v>4</v>
      </c>
      <c r="H34" s="19">
        <v>12</v>
      </c>
      <c r="I34" s="16">
        <v>15</v>
      </c>
      <c r="J34" s="20">
        <v>78</v>
      </c>
      <c r="K34" s="20">
        <v>-3</v>
      </c>
    </row>
    <row r="35" spans="1:11" ht="12.75">
      <c r="A35" s="16">
        <v>12</v>
      </c>
      <c r="B35" s="16" t="s">
        <v>28</v>
      </c>
      <c r="C35" s="17">
        <v>4</v>
      </c>
      <c r="D35" s="17">
        <v>3</v>
      </c>
      <c r="E35" s="17">
        <v>6</v>
      </c>
      <c r="F35" s="21">
        <v>7</v>
      </c>
      <c r="G35" s="22" t="s">
        <v>4</v>
      </c>
      <c r="H35" s="19">
        <v>10</v>
      </c>
      <c r="I35" s="16">
        <v>15</v>
      </c>
      <c r="J35" s="20">
        <v>77</v>
      </c>
      <c r="K35" s="20">
        <v>-3</v>
      </c>
    </row>
    <row r="36" spans="1:11" ht="12.75">
      <c r="A36" s="16">
        <v>13</v>
      </c>
      <c r="B36" s="16" t="s">
        <v>20</v>
      </c>
      <c r="C36" s="17">
        <v>4</v>
      </c>
      <c r="D36" s="17">
        <v>3</v>
      </c>
      <c r="E36" s="17">
        <v>6</v>
      </c>
      <c r="F36" s="21">
        <v>10</v>
      </c>
      <c r="G36" s="22" t="s">
        <v>4</v>
      </c>
      <c r="H36" s="19">
        <v>21</v>
      </c>
      <c r="I36" s="16">
        <v>15</v>
      </c>
      <c r="J36" s="20">
        <v>65</v>
      </c>
      <c r="K36" s="20">
        <v>-11</v>
      </c>
    </row>
    <row r="37" spans="1:11" ht="12.75">
      <c r="A37" s="16">
        <v>14</v>
      </c>
      <c r="B37" s="16" t="s">
        <v>16</v>
      </c>
      <c r="C37" s="17">
        <v>2</v>
      </c>
      <c r="D37" s="17">
        <v>9</v>
      </c>
      <c r="E37" s="17">
        <v>2</v>
      </c>
      <c r="F37" s="21">
        <v>10</v>
      </c>
      <c r="G37" s="22" t="s">
        <v>4</v>
      </c>
      <c r="H37" s="19">
        <v>9</v>
      </c>
      <c r="I37" s="16">
        <v>15</v>
      </c>
      <c r="J37" s="20">
        <v>80</v>
      </c>
      <c r="K37" s="20">
        <v>1</v>
      </c>
    </row>
    <row r="38" spans="1:11" ht="12.75">
      <c r="A38" s="16">
        <v>15</v>
      </c>
      <c r="B38" s="16" t="s">
        <v>32</v>
      </c>
      <c r="C38" s="17">
        <v>4</v>
      </c>
      <c r="D38" s="17">
        <v>2</v>
      </c>
      <c r="E38" s="17">
        <v>7</v>
      </c>
      <c r="F38" s="21">
        <v>12</v>
      </c>
      <c r="G38" s="22" t="s">
        <v>4</v>
      </c>
      <c r="H38" s="19">
        <v>14</v>
      </c>
      <c r="I38" s="16">
        <v>14</v>
      </c>
      <c r="J38" s="20">
        <v>77</v>
      </c>
      <c r="K38" s="20">
        <v>-2</v>
      </c>
    </row>
    <row r="39" spans="1:11" ht="12.75">
      <c r="A39" s="16">
        <v>16</v>
      </c>
      <c r="B39" s="16" t="s">
        <v>25</v>
      </c>
      <c r="C39" s="17">
        <v>3</v>
      </c>
      <c r="D39" s="17">
        <v>5</v>
      </c>
      <c r="E39" s="17">
        <v>5</v>
      </c>
      <c r="F39" s="21">
        <v>10</v>
      </c>
      <c r="G39" s="22" t="s">
        <v>4</v>
      </c>
      <c r="H39" s="19">
        <v>11</v>
      </c>
      <c r="I39" s="16">
        <v>14</v>
      </c>
      <c r="J39" s="20">
        <v>77</v>
      </c>
      <c r="K39" s="20">
        <v>-1</v>
      </c>
    </row>
    <row r="40" spans="1:11" ht="12.75">
      <c r="A40" s="16">
        <v>17</v>
      </c>
      <c r="B40" s="16" t="s">
        <v>29</v>
      </c>
      <c r="C40" s="17">
        <v>3</v>
      </c>
      <c r="D40" s="17">
        <v>5</v>
      </c>
      <c r="E40" s="17">
        <v>5</v>
      </c>
      <c r="F40" s="21">
        <v>13</v>
      </c>
      <c r="G40" s="22" t="s">
        <v>4</v>
      </c>
      <c r="H40" s="19">
        <v>14</v>
      </c>
      <c r="I40" s="16">
        <v>14</v>
      </c>
      <c r="J40" s="20">
        <v>76</v>
      </c>
      <c r="K40" s="20">
        <v>-1</v>
      </c>
    </row>
    <row r="41" spans="1:11" ht="12.75">
      <c r="A41" s="16">
        <v>18</v>
      </c>
      <c r="B41" s="16" t="s">
        <v>24</v>
      </c>
      <c r="C41" s="17">
        <v>2</v>
      </c>
      <c r="D41" s="17">
        <v>6</v>
      </c>
      <c r="E41" s="17">
        <v>5</v>
      </c>
      <c r="F41" s="21">
        <v>8</v>
      </c>
      <c r="G41" s="22" t="s">
        <v>4</v>
      </c>
      <c r="H41" s="19">
        <v>12</v>
      </c>
      <c r="I41" s="16">
        <v>12</v>
      </c>
      <c r="J41" s="20">
        <v>73</v>
      </c>
      <c r="K41" s="20">
        <v>-4</v>
      </c>
    </row>
    <row r="42" spans="1:11" ht="12.75">
      <c r="A42" s="16">
        <v>19</v>
      </c>
      <c r="B42" s="16" t="s">
        <v>30</v>
      </c>
      <c r="C42" s="17">
        <v>2</v>
      </c>
      <c r="D42" s="17">
        <v>4</v>
      </c>
      <c r="E42" s="17">
        <v>7</v>
      </c>
      <c r="F42" s="21">
        <v>9</v>
      </c>
      <c r="G42" s="22" t="s">
        <v>4</v>
      </c>
      <c r="H42" s="19">
        <v>16</v>
      </c>
      <c r="I42" s="16">
        <v>10</v>
      </c>
      <c r="J42" s="20">
        <v>75</v>
      </c>
      <c r="K42" s="20">
        <v>-7</v>
      </c>
    </row>
    <row r="43" spans="1:11" ht="12.75">
      <c r="A43" s="16">
        <v>20</v>
      </c>
      <c r="B43" s="16" t="s">
        <v>22</v>
      </c>
      <c r="C43" s="17">
        <v>2</v>
      </c>
      <c r="D43" s="17">
        <v>3</v>
      </c>
      <c r="E43" s="17">
        <v>8</v>
      </c>
      <c r="F43" s="21">
        <v>7</v>
      </c>
      <c r="G43" s="22" t="s">
        <v>4</v>
      </c>
      <c r="H43" s="19">
        <v>17</v>
      </c>
      <c r="I43" s="16">
        <v>9</v>
      </c>
      <c r="J43" s="20">
        <v>69</v>
      </c>
      <c r="K43" s="20">
        <v>-10</v>
      </c>
    </row>
  </sheetData>
  <sheetProtection/>
  <mergeCells count="2">
    <mergeCell ref="F23:H23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0.00390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2" ht="212.25" thickBot="1" thickTop="1">
      <c r="C2" s="71" t="s">
        <v>34</v>
      </c>
      <c r="D2" s="76" t="s">
        <v>35</v>
      </c>
      <c r="E2" s="76" t="s">
        <v>36</v>
      </c>
      <c r="F2" s="76" t="s">
        <v>37</v>
      </c>
      <c r="G2" s="76" t="s">
        <v>38</v>
      </c>
      <c r="H2" s="76" t="s">
        <v>39</v>
      </c>
      <c r="I2" s="76" t="s">
        <v>40</v>
      </c>
      <c r="J2" s="76" t="s">
        <v>41</v>
      </c>
      <c r="K2" s="76" t="s">
        <v>42</v>
      </c>
      <c r="L2" s="81" t="s">
        <v>43</v>
      </c>
    </row>
    <row r="3" spans="2:13" ht="15" customHeight="1" thickTop="1">
      <c r="B3" s="67" t="s">
        <v>23</v>
      </c>
      <c r="C3" s="58">
        <v>20</v>
      </c>
      <c r="D3" s="34">
        <v>1</v>
      </c>
      <c r="E3" s="34">
        <v>1</v>
      </c>
      <c r="F3" s="34">
        <v>1</v>
      </c>
      <c r="G3" s="34">
        <v>1</v>
      </c>
      <c r="H3" s="34">
        <v>2</v>
      </c>
      <c r="I3" s="34">
        <v>2</v>
      </c>
      <c r="J3" s="34">
        <v>1</v>
      </c>
      <c r="K3" s="37">
        <v>10</v>
      </c>
      <c r="L3" s="53">
        <v>2</v>
      </c>
      <c r="M3" s="60" t="s">
        <v>62</v>
      </c>
    </row>
    <row r="4" spans="2:13" ht="15" customHeight="1" thickBot="1">
      <c r="B4" s="68" t="s">
        <v>16</v>
      </c>
      <c r="C4" s="72">
        <v>12</v>
      </c>
      <c r="D4" s="77">
        <v>1</v>
      </c>
      <c r="E4" s="77">
        <v>1</v>
      </c>
      <c r="F4" s="77">
        <v>1</v>
      </c>
      <c r="G4" s="77">
        <v>1</v>
      </c>
      <c r="H4" s="77">
        <v>2</v>
      </c>
      <c r="I4" s="77">
        <v>2</v>
      </c>
      <c r="J4" s="77">
        <v>1</v>
      </c>
      <c r="K4" s="79">
        <v>1</v>
      </c>
      <c r="L4" s="82">
        <v>2</v>
      </c>
      <c r="M4" s="61"/>
    </row>
    <row r="5" spans="2:13" ht="15" customHeight="1" thickTop="1">
      <c r="B5" s="69" t="s">
        <v>31</v>
      </c>
      <c r="C5" s="54">
        <v>20</v>
      </c>
      <c r="D5" s="36">
        <v>10</v>
      </c>
      <c r="E5" s="35">
        <v>1</v>
      </c>
      <c r="F5" s="35">
        <v>1</v>
      </c>
      <c r="G5" s="35">
        <v>1</v>
      </c>
      <c r="H5" s="35">
        <v>2</v>
      </c>
      <c r="I5" s="35">
        <v>2</v>
      </c>
      <c r="J5" s="35">
        <v>1</v>
      </c>
      <c r="K5" s="36">
        <v>1</v>
      </c>
      <c r="L5" s="57">
        <v>2</v>
      </c>
      <c r="M5" s="62" t="s">
        <v>62</v>
      </c>
    </row>
    <row r="6" spans="2:13" ht="15" customHeight="1" thickBot="1">
      <c r="B6" s="70" t="s">
        <v>26</v>
      </c>
      <c r="C6" s="73">
        <v>0</v>
      </c>
      <c r="D6" s="78">
        <v>2</v>
      </c>
      <c r="E6" s="80">
        <v>1</v>
      </c>
      <c r="F6" s="80">
        <v>1</v>
      </c>
      <c r="G6" s="80">
        <v>1</v>
      </c>
      <c r="H6" s="80">
        <v>2</v>
      </c>
      <c r="I6" s="80">
        <v>2</v>
      </c>
      <c r="J6" s="80">
        <v>1</v>
      </c>
      <c r="K6" s="78">
        <v>10</v>
      </c>
      <c r="L6" s="83">
        <v>2</v>
      </c>
      <c r="M6" s="63"/>
    </row>
    <row r="7" spans="2:13" ht="15" customHeight="1" thickTop="1">
      <c r="B7" s="67" t="s">
        <v>25</v>
      </c>
      <c r="C7" s="58">
        <v>2</v>
      </c>
      <c r="D7" s="37">
        <v>1</v>
      </c>
      <c r="E7" s="37">
        <v>1</v>
      </c>
      <c r="F7" s="37">
        <v>1</v>
      </c>
      <c r="G7" s="37">
        <v>1</v>
      </c>
      <c r="H7" s="37">
        <v>2</v>
      </c>
      <c r="I7" s="37">
        <v>20</v>
      </c>
      <c r="J7" s="37">
        <v>1</v>
      </c>
      <c r="K7" s="34">
        <v>0</v>
      </c>
      <c r="L7" s="56">
        <v>20</v>
      </c>
      <c r="M7" s="60" t="s">
        <v>62</v>
      </c>
    </row>
    <row r="8" spans="2:13" ht="15" customHeight="1" thickBot="1">
      <c r="B8" s="68" t="s">
        <v>20</v>
      </c>
      <c r="C8" s="72"/>
      <c r="D8" s="79"/>
      <c r="E8" s="79"/>
      <c r="F8" s="79"/>
      <c r="G8" s="79"/>
      <c r="H8" s="79"/>
      <c r="I8" s="79"/>
      <c r="J8" s="79"/>
      <c r="K8" s="77"/>
      <c r="L8" s="84"/>
      <c r="M8" s="64"/>
    </row>
    <row r="9" spans="2:13" ht="15" customHeight="1" thickTop="1">
      <c r="B9" s="69" t="s">
        <v>17</v>
      </c>
      <c r="C9" s="54">
        <v>10</v>
      </c>
      <c r="D9" s="36">
        <v>1</v>
      </c>
      <c r="E9" s="35">
        <v>1</v>
      </c>
      <c r="F9" s="35">
        <v>1</v>
      </c>
      <c r="G9" s="35">
        <v>1</v>
      </c>
      <c r="H9" s="35">
        <v>2</v>
      </c>
      <c r="I9" s="35">
        <v>2</v>
      </c>
      <c r="J9" s="35">
        <v>1</v>
      </c>
      <c r="K9" s="35">
        <v>1</v>
      </c>
      <c r="L9" s="55">
        <v>20</v>
      </c>
      <c r="M9" s="62" t="s">
        <v>62</v>
      </c>
    </row>
    <row r="10" spans="2:13" ht="15" customHeight="1" thickBot="1">
      <c r="B10" s="70" t="s">
        <v>21</v>
      </c>
      <c r="C10" s="73">
        <v>12</v>
      </c>
      <c r="D10" s="78">
        <v>0</v>
      </c>
      <c r="E10" s="80">
        <v>1</v>
      </c>
      <c r="F10" s="80">
        <v>1</v>
      </c>
      <c r="G10" s="80">
        <v>1</v>
      </c>
      <c r="H10" s="80">
        <v>2</v>
      </c>
      <c r="I10" s="80">
        <v>2</v>
      </c>
      <c r="J10" s="80">
        <v>1</v>
      </c>
      <c r="K10" s="80">
        <v>1</v>
      </c>
      <c r="L10" s="85">
        <v>2</v>
      </c>
      <c r="M10" s="63"/>
    </row>
    <row r="11" spans="2:13" ht="15" customHeight="1" thickTop="1">
      <c r="B11" s="67" t="s">
        <v>13</v>
      </c>
      <c r="C11" s="58">
        <v>20</v>
      </c>
      <c r="D11" s="34">
        <v>1</v>
      </c>
      <c r="E11" s="34">
        <v>1</v>
      </c>
      <c r="F11" s="37">
        <v>1</v>
      </c>
      <c r="G11" s="34">
        <v>1</v>
      </c>
      <c r="H11" s="34">
        <v>2</v>
      </c>
      <c r="I11" s="34">
        <v>2</v>
      </c>
      <c r="J11" s="34">
        <v>1</v>
      </c>
      <c r="K11" s="34">
        <v>1</v>
      </c>
      <c r="L11" s="53">
        <v>20</v>
      </c>
      <c r="M11" s="60" t="s">
        <v>62</v>
      </c>
    </row>
    <row r="12" spans="2:13" ht="15" customHeight="1" thickBot="1">
      <c r="B12" s="68" t="s">
        <v>18</v>
      </c>
      <c r="C12" s="72">
        <v>2</v>
      </c>
      <c r="D12" s="77">
        <v>1</v>
      </c>
      <c r="E12" s="77">
        <v>1</v>
      </c>
      <c r="F12" s="79">
        <v>0</v>
      </c>
      <c r="G12" s="77">
        <v>1</v>
      </c>
      <c r="H12" s="77">
        <v>2</v>
      </c>
      <c r="I12" s="77">
        <v>2</v>
      </c>
      <c r="J12" s="77">
        <v>1</v>
      </c>
      <c r="K12" s="77">
        <v>1</v>
      </c>
      <c r="L12" s="82">
        <v>20</v>
      </c>
      <c r="M12" s="61"/>
    </row>
    <row r="13" spans="2:13" ht="15" customHeight="1" thickTop="1">
      <c r="B13" s="69" t="s">
        <v>19</v>
      </c>
      <c r="C13" s="33">
        <v>2</v>
      </c>
      <c r="D13" s="35">
        <v>1</v>
      </c>
      <c r="E13" s="35">
        <v>1</v>
      </c>
      <c r="F13" s="35">
        <v>10</v>
      </c>
      <c r="G13" s="35">
        <v>1</v>
      </c>
      <c r="H13" s="35">
        <v>2</v>
      </c>
      <c r="I13" s="35">
        <v>2</v>
      </c>
      <c r="J13" s="35">
        <v>1</v>
      </c>
      <c r="K13" s="36">
        <v>10</v>
      </c>
      <c r="L13" s="57">
        <v>2</v>
      </c>
      <c r="M13" s="62" t="s">
        <v>62</v>
      </c>
    </row>
    <row r="14" spans="2:13" ht="15" customHeight="1" thickBot="1">
      <c r="B14" s="70" t="s">
        <v>24</v>
      </c>
      <c r="C14" s="74">
        <v>2</v>
      </c>
      <c r="D14" s="80">
        <v>1</v>
      </c>
      <c r="E14" s="80">
        <v>1</v>
      </c>
      <c r="F14" s="80">
        <v>10</v>
      </c>
      <c r="G14" s="80">
        <v>1</v>
      </c>
      <c r="H14" s="80">
        <v>2</v>
      </c>
      <c r="I14" s="80">
        <v>2</v>
      </c>
      <c r="J14" s="80">
        <v>1</v>
      </c>
      <c r="K14" s="78">
        <v>1</v>
      </c>
      <c r="L14" s="83">
        <v>2</v>
      </c>
      <c r="M14" s="65"/>
    </row>
    <row r="15" spans="2:13" ht="15" customHeight="1" thickTop="1">
      <c r="B15" s="67" t="s">
        <v>30</v>
      </c>
      <c r="C15" s="58">
        <v>10</v>
      </c>
      <c r="D15" s="34">
        <v>1</v>
      </c>
      <c r="E15" s="34">
        <v>1</v>
      </c>
      <c r="F15" s="37">
        <v>1</v>
      </c>
      <c r="G15" s="34">
        <v>1</v>
      </c>
      <c r="H15" s="34">
        <v>2</v>
      </c>
      <c r="I15" s="34">
        <v>2</v>
      </c>
      <c r="J15" s="34">
        <v>1</v>
      </c>
      <c r="K15" s="37">
        <v>10</v>
      </c>
      <c r="L15" s="53">
        <v>2</v>
      </c>
      <c r="M15" s="60" t="s">
        <v>62</v>
      </c>
    </row>
    <row r="16" spans="2:13" ht="15" customHeight="1" thickBot="1">
      <c r="B16" s="68" t="s">
        <v>22</v>
      </c>
      <c r="C16" s="72">
        <v>2</v>
      </c>
      <c r="D16" s="77">
        <v>1</v>
      </c>
      <c r="E16" s="77">
        <v>1</v>
      </c>
      <c r="F16" s="79">
        <v>10</v>
      </c>
      <c r="G16" s="77">
        <v>1</v>
      </c>
      <c r="H16" s="77">
        <v>2</v>
      </c>
      <c r="I16" s="77">
        <v>2</v>
      </c>
      <c r="J16" s="77">
        <v>1</v>
      </c>
      <c r="K16" s="79">
        <v>1</v>
      </c>
      <c r="L16" s="82">
        <v>2</v>
      </c>
      <c r="M16" s="61"/>
    </row>
    <row r="17" spans="2:13" ht="15" customHeight="1" thickTop="1">
      <c r="B17" s="69" t="s">
        <v>14</v>
      </c>
      <c r="C17" s="33">
        <v>2</v>
      </c>
      <c r="D17" s="36">
        <v>10</v>
      </c>
      <c r="E17" s="35">
        <v>1</v>
      </c>
      <c r="F17" s="35">
        <v>1</v>
      </c>
      <c r="G17" s="35">
        <v>1</v>
      </c>
      <c r="H17" s="35">
        <v>2</v>
      </c>
      <c r="I17" s="35">
        <v>2</v>
      </c>
      <c r="J17" s="35">
        <v>1</v>
      </c>
      <c r="K17" s="35">
        <v>12</v>
      </c>
      <c r="L17" s="57">
        <v>2</v>
      </c>
      <c r="M17" s="62" t="s">
        <v>62</v>
      </c>
    </row>
    <row r="18" spans="2:13" ht="15" customHeight="1" thickBot="1">
      <c r="B18" s="70" t="s">
        <v>15</v>
      </c>
      <c r="C18" s="74">
        <v>2</v>
      </c>
      <c r="D18" s="78">
        <v>0</v>
      </c>
      <c r="E18" s="80">
        <v>1</v>
      </c>
      <c r="F18" s="80">
        <v>1</v>
      </c>
      <c r="G18" s="80">
        <v>1</v>
      </c>
      <c r="H18" s="80">
        <v>2</v>
      </c>
      <c r="I18" s="80">
        <v>2</v>
      </c>
      <c r="J18" s="80">
        <v>1</v>
      </c>
      <c r="K18" s="80">
        <v>12</v>
      </c>
      <c r="L18" s="83">
        <v>2</v>
      </c>
      <c r="M18" s="65"/>
    </row>
    <row r="19" spans="2:13" ht="15" customHeight="1" thickTop="1">
      <c r="B19" s="67" t="s">
        <v>32</v>
      </c>
      <c r="C19" s="52">
        <v>2</v>
      </c>
      <c r="D19" s="34">
        <v>1</v>
      </c>
      <c r="E19" s="34">
        <v>1</v>
      </c>
      <c r="F19" s="37">
        <v>12</v>
      </c>
      <c r="G19" s="34">
        <v>1</v>
      </c>
      <c r="H19" s="34">
        <v>2</v>
      </c>
      <c r="I19" s="34">
        <v>2</v>
      </c>
      <c r="J19" s="34">
        <v>1</v>
      </c>
      <c r="K19" s="37">
        <v>12</v>
      </c>
      <c r="L19" s="53">
        <v>2</v>
      </c>
      <c r="M19" s="60" t="s">
        <v>62</v>
      </c>
    </row>
    <row r="20" spans="2:13" ht="15" customHeight="1" thickBot="1">
      <c r="B20" s="68" t="s">
        <v>28</v>
      </c>
      <c r="C20" s="75">
        <v>2</v>
      </c>
      <c r="D20" s="77">
        <v>1</v>
      </c>
      <c r="E20" s="77">
        <v>1</v>
      </c>
      <c r="F20" s="79">
        <v>10</v>
      </c>
      <c r="G20" s="77">
        <v>1</v>
      </c>
      <c r="H20" s="77">
        <v>2</v>
      </c>
      <c r="I20" s="77">
        <v>2</v>
      </c>
      <c r="J20" s="77">
        <v>1</v>
      </c>
      <c r="K20" s="79">
        <v>0</v>
      </c>
      <c r="L20" s="82">
        <v>2</v>
      </c>
      <c r="M20" s="66"/>
    </row>
    <row r="21" spans="2:13" ht="15" customHeight="1" thickTop="1">
      <c r="B21" s="69" t="s">
        <v>29</v>
      </c>
      <c r="C21" s="54">
        <v>2</v>
      </c>
      <c r="D21" s="35">
        <v>1</v>
      </c>
      <c r="E21" s="35">
        <v>1</v>
      </c>
      <c r="F21" s="36">
        <v>10</v>
      </c>
      <c r="G21" s="35">
        <v>1</v>
      </c>
      <c r="H21" s="35">
        <v>2</v>
      </c>
      <c r="I21" s="35">
        <v>2</v>
      </c>
      <c r="J21" s="35">
        <v>1</v>
      </c>
      <c r="K21" s="36">
        <v>0</v>
      </c>
      <c r="L21" s="55">
        <v>20</v>
      </c>
      <c r="M21" s="62" t="s">
        <v>62</v>
      </c>
    </row>
    <row r="22" spans="2:13" ht="15" customHeight="1" thickBot="1">
      <c r="B22" s="70" t="s">
        <v>27</v>
      </c>
      <c r="C22" s="73">
        <v>20</v>
      </c>
      <c r="D22" s="80">
        <v>1</v>
      </c>
      <c r="E22" s="80">
        <v>1</v>
      </c>
      <c r="F22" s="78">
        <v>1</v>
      </c>
      <c r="G22" s="80">
        <v>1</v>
      </c>
      <c r="H22" s="80">
        <v>2</v>
      </c>
      <c r="I22" s="80">
        <v>2</v>
      </c>
      <c r="J22" s="80">
        <v>1</v>
      </c>
      <c r="K22" s="78">
        <v>1</v>
      </c>
      <c r="L22" s="85">
        <v>2</v>
      </c>
      <c r="M22" s="63"/>
    </row>
    <row r="23" spans="3:12" ht="19.5" customHeight="1" thickBot="1" thickTop="1">
      <c r="C23" s="30"/>
      <c r="D23" s="31"/>
      <c r="E23" s="31"/>
      <c r="F23" s="31"/>
      <c r="G23" s="31"/>
      <c r="H23" s="31"/>
      <c r="I23" s="31"/>
      <c r="J23" s="31"/>
      <c r="K23" s="31"/>
      <c r="L23" s="32"/>
    </row>
    <row r="24" ht="15" customHeight="1" thickTop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10">
    <mergeCell ref="M11:M12"/>
    <mergeCell ref="M13:M14"/>
    <mergeCell ref="M3:M4"/>
    <mergeCell ref="M5:M6"/>
    <mergeCell ref="M7:M8"/>
    <mergeCell ref="M9:M10"/>
    <mergeCell ref="M21:M22"/>
    <mergeCell ref="M15:M16"/>
    <mergeCell ref="M17:M18"/>
    <mergeCell ref="M19:M2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33"/>
  <sheetViews>
    <sheetView zoomScalePageLayoutView="0" workbookViewId="0" topLeftCell="A1">
      <selection activeCell="E9" sqref="E9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s="48" t="s">
        <v>34</v>
      </c>
      <c r="C3" s="6"/>
      <c r="D3" s="10" t="s">
        <v>23</v>
      </c>
      <c r="E3" s="38" t="s">
        <v>55</v>
      </c>
    </row>
    <row r="4" spans="2:5" ht="13.5" thickBot="1">
      <c r="B4" s="48" t="s">
        <v>35</v>
      </c>
      <c r="C4" s="6"/>
      <c r="D4" s="10" t="s">
        <v>16</v>
      </c>
      <c r="E4" s="39" t="s">
        <v>56</v>
      </c>
    </row>
    <row r="5" spans="2:5" ht="12.75">
      <c r="B5" s="48" t="s">
        <v>36</v>
      </c>
      <c r="C5" s="6"/>
      <c r="D5" s="10" t="s">
        <v>31</v>
      </c>
      <c r="E5" s="40" t="s">
        <v>46</v>
      </c>
    </row>
    <row r="6" spans="2:5" ht="13.5" thickBot="1">
      <c r="B6" s="48" t="s">
        <v>37</v>
      </c>
      <c r="C6" s="6"/>
      <c r="D6" s="10" t="s">
        <v>26</v>
      </c>
      <c r="E6" s="41" t="s">
        <v>50</v>
      </c>
    </row>
    <row r="7" spans="2:5" ht="12.75">
      <c r="B7" s="48" t="s">
        <v>38</v>
      </c>
      <c r="C7" s="6"/>
      <c r="D7" s="10" t="s">
        <v>25</v>
      </c>
      <c r="E7" s="40" t="s">
        <v>48</v>
      </c>
    </row>
    <row r="8" spans="2:5" ht="13.5" thickBot="1">
      <c r="B8" s="48" t="s">
        <v>39</v>
      </c>
      <c r="C8" s="6"/>
      <c r="D8" s="10" t="s">
        <v>20</v>
      </c>
      <c r="E8" s="42"/>
    </row>
    <row r="9" spans="2:5" ht="12.75">
      <c r="B9" s="48" t="s">
        <v>40</v>
      </c>
      <c r="C9" s="6"/>
      <c r="D9" s="10" t="s">
        <v>17</v>
      </c>
      <c r="E9" s="10" t="s">
        <v>63</v>
      </c>
    </row>
    <row r="10" spans="2:5" ht="13.5" thickBot="1">
      <c r="B10" s="48" t="s">
        <v>41</v>
      </c>
      <c r="C10" s="6"/>
      <c r="D10" s="10" t="s">
        <v>21</v>
      </c>
      <c r="E10" s="50" t="s">
        <v>49</v>
      </c>
    </row>
    <row r="11" spans="2:5" ht="12.75">
      <c r="B11" s="48" t="s">
        <v>42</v>
      </c>
      <c r="C11" s="6"/>
      <c r="D11" s="10" t="s">
        <v>13</v>
      </c>
      <c r="E11" s="43" t="s">
        <v>57</v>
      </c>
    </row>
    <row r="12" spans="2:5" ht="13.5" thickBot="1">
      <c r="B12" s="48" t="s">
        <v>43</v>
      </c>
      <c r="C12" s="6"/>
      <c r="D12" s="10" t="s">
        <v>18</v>
      </c>
      <c r="E12" s="42" t="s">
        <v>58</v>
      </c>
    </row>
    <row r="13" spans="2:5" ht="12.75">
      <c r="B13" s="44"/>
      <c r="C13" s="6"/>
      <c r="D13" s="10" t="s">
        <v>19</v>
      </c>
      <c r="E13" s="51" t="s">
        <v>61</v>
      </c>
    </row>
    <row r="14" spans="3:5" ht="13.5" thickBot="1">
      <c r="C14" s="6"/>
      <c r="D14" s="10" t="s">
        <v>24</v>
      </c>
      <c r="E14" s="41" t="s">
        <v>51</v>
      </c>
    </row>
    <row r="15" spans="4:5" ht="13.5" thickBot="1">
      <c r="D15" s="10" t="s">
        <v>30</v>
      </c>
      <c r="E15" s="45" t="s">
        <v>60</v>
      </c>
    </row>
    <row r="16" spans="2:5" ht="13.5" thickBot="1">
      <c r="B16" s="10"/>
      <c r="D16" s="10" t="s">
        <v>22</v>
      </c>
      <c r="E16" s="46" t="s">
        <v>53</v>
      </c>
    </row>
    <row r="17" spans="4:5" ht="12.75">
      <c r="D17" s="10" t="s">
        <v>14</v>
      </c>
      <c r="E17" s="43" t="s">
        <v>45</v>
      </c>
    </row>
    <row r="18" spans="4:5" ht="13.5" thickBot="1">
      <c r="D18" s="10" t="s">
        <v>15</v>
      </c>
      <c r="E18" s="47" t="s">
        <v>44</v>
      </c>
    </row>
    <row r="19" spans="3:5" ht="12.75">
      <c r="C19" s="7"/>
      <c r="D19" s="10" t="s">
        <v>32</v>
      </c>
      <c r="E19" s="40" t="s">
        <v>47</v>
      </c>
    </row>
    <row r="20" spans="3:5" ht="13.5" thickBot="1">
      <c r="C20" s="7"/>
      <c r="D20" s="10" t="s">
        <v>28</v>
      </c>
      <c r="E20" s="41" t="s">
        <v>59</v>
      </c>
    </row>
    <row r="21" spans="3:5" ht="12.75">
      <c r="C21" s="7"/>
      <c r="D21" s="10" t="s">
        <v>29</v>
      </c>
      <c r="E21" s="43" t="s">
        <v>54</v>
      </c>
    </row>
    <row r="22" spans="3:5" ht="13.5" thickBot="1">
      <c r="C22" s="7"/>
      <c r="D22" s="10" t="s">
        <v>27</v>
      </c>
      <c r="E22" s="39" t="s">
        <v>52</v>
      </c>
    </row>
    <row r="23" spans="4:5" ht="12.75">
      <c r="D23" s="7"/>
      <c r="E23" s="9"/>
    </row>
    <row r="24" spans="4:5" ht="12.75">
      <c r="D24" s="49"/>
      <c r="E24" s="9"/>
    </row>
    <row r="25" spans="4:5" ht="12.75">
      <c r="D25" s="49"/>
      <c r="E25" s="9"/>
    </row>
    <row r="26" spans="4:5" ht="12.75">
      <c r="D26" s="49"/>
      <c r="E26" s="9"/>
    </row>
    <row r="27" spans="4:5" ht="12.75">
      <c r="D27" s="49"/>
      <c r="E27" s="7"/>
    </row>
    <row r="28" ht="12.75">
      <c r="D28" s="49"/>
    </row>
    <row r="29" ht="12.75">
      <c r="D29" s="49"/>
    </row>
    <row r="30" ht="12.75">
      <c r="D30" s="49"/>
    </row>
    <row r="31" ht="12.75">
      <c r="D31" s="11"/>
    </row>
    <row r="32" ht="12.75">
      <c r="D32" s="11"/>
    </row>
    <row r="33" ht="12.75">
      <c r="D33" s="12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AG77"/>
  <sheetViews>
    <sheetView zoomScalePageLayoutView="0" workbookViewId="0" topLeftCell="A1">
      <selection activeCell="AA30" sqref="AA30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  <col min="11" max="19" width="2.75390625" style="0" customWidth="1"/>
    <col min="20" max="29" width="2.125" style="0" customWidth="1"/>
    <col min="30" max="32" width="2.00390625" style="0" bestFit="1" customWidth="1"/>
  </cols>
  <sheetData>
    <row r="3" spans="2:33" ht="12.75">
      <c r="B3" t="str">
        <f>Главная!B3</f>
        <v>Sergo - Ньюкасл</v>
      </c>
      <c r="C3" s="29" t="str">
        <f>LEFT(Главная!C3,2)</f>
        <v>20</v>
      </c>
      <c r="D3" s="29" t="str">
        <f>LEFT(Главная!D3,2)</f>
        <v>1</v>
      </c>
      <c r="E3" s="29" t="str">
        <f>LEFT(Главная!E3,2)</f>
        <v>1</v>
      </c>
      <c r="F3" s="29" t="str">
        <f>LEFT(Главная!F3,2)</f>
        <v>1</v>
      </c>
      <c r="G3" s="29" t="str">
        <f>LEFT(Главная!G3,2)</f>
        <v>1</v>
      </c>
      <c r="H3" s="29" t="str">
        <f>LEFT(Главная!H3,2)</f>
        <v>2</v>
      </c>
      <c r="I3" s="29" t="str">
        <f>LEFT(Главная!I3,2)</f>
        <v>2</v>
      </c>
      <c r="J3" s="29" t="str">
        <f>LEFT(Главная!J3,2)</f>
        <v>1</v>
      </c>
      <c r="K3" s="29" t="str">
        <f>LEFT(Главная!K3,2)</f>
        <v>10</v>
      </c>
      <c r="L3" s="29" t="str">
        <f>LEFT(Главная!L3,2)</f>
        <v>2</v>
      </c>
      <c r="M3">
        <f>IF(LEFT(C3,1)=C$23,1,IF(RIGHT(C3,1)=C$23,1,0))</f>
        <v>0</v>
      </c>
      <c r="N3">
        <f aca="true" t="shared" si="0" ref="N3:V3">IF(LEFT(D3,1)=D$23,1,IF(RIGHT(D3,1)=D$23,1,0))</f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>IF(M3&gt;M4,1,0)</f>
        <v>0</v>
      </c>
      <c r="X3">
        <f aca="true" t="shared" si="1" ref="X3:AF3">IF(N3&gt;N4,1,0)</f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>SUM(W3:AF3)</f>
        <v>0</v>
      </c>
    </row>
    <row r="4" spans="2:33" ht="12.75">
      <c r="B4" t="str">
        <f>Главная!B4</f>
        <v>Арктика - Челси</v>
      </c>
      <c r="C4" s="29" t="str">
        <f>LEFT(Главная!C4,2)</f>
        <v>12</v>
      </c>
      <c r="D4" s="29" t="str">
        <f>LEFT(Главная!D4,2)</f>
        <v>1</v>
      </c>
      <c r="E4" s="29" t="str">
        <f>LEFT(Главная!E4,2)</f>
        <v>1</v>
      </c>
      <c r="F4" s="29" t="str">
        <f>LEFT(Главная!F4,2)</f>
        <v>1</v>
      </c>
      <c r="G4" s="29" t="str">
        <f>LEFT(Главная!G4,2)</f>
        <v>1</v>
      </c>
      <c r="H4" s="29" t="str">
        <f>LEFT(Главная!H4,2)</f>
        <v>2</v>
      </c>
      <c r="I4" s="29" t="str">
        <f>LEFT(Главная!I4,2)</f>
        <v>2</v>
      </c>
      <c r="J4" s="29" t="str">
        <f>LEFT(Главная!J4,2)</f>
        <v>1</v>
      </c>
      <c r="K4" s="29" t="str">
        <f>LEFT(Главная!K4,2)</f>
        <v>1</v>
      </c>
      <c r="L4" s="29" t="str">
        <f>LEFT(Главная!L4,2)</f>
        <v>2</v>
      </c>
      <c r="M4">
        <f aca="true" t="shared" si="2" ref="M4:M22">IF(LEFT(C4,1)=C$23,1,IF(RIGHT(C4,1)=C$23,1,0))</f>
        <v>0</v>
      </c>
      <c r="N4">
        <f aca="true" t="shared" si="3" ref="N4:N22">IF(LEFT(D4,1)=D$23,1,IF(RIGHT(D4,1)=D$23,1,0))</f>
        <v>0</v>
      </c>
      <c r="O4">
        <f aca="true" t="shared" si="4" ref="O4:O22">IF(LEFT(E4,1)=E$23,1,IF(RIGHT(E4,1)=E$23,1,0))</f>
        <v>0</v>
      </c>
      <c r="P4">
        <f aca="true" t="shared" si="5" ref="P4:P22">IF(LEFT(F4,1)=F$23,1,IF(RIGHT(F4,1)=F$23,1,0))</f>
        <v>0</v>
      </c>
      <c r="Q4">
        <f aca="true" t="shared" si="6" ref="Q4:Q22">IF(LEFT(G4,1)=G$23,1,IF(RIGHT(G4,1)=G$23,1,0))</f>
        <v>0</v>
      </c>
      <c r="R4">
        <f aca="true" t="shared" si="7" ref="R4:R22">IF(LEFT(H4,1)=H$23,1,IF(RIGHT(H4,1)=H$23,1,0))</f>
        <v>0</v>
      </c>
      <c r="S4">
        <f aca="true" t="shared" si="8" ref="S4:S22">IF(LEFT(I4,1)=I$23,1,IF(RIGHT(I4,1)=I$23,1,0))</f>
        <v>0</v>
      </c>
      <c r="T4">
        <f aca="true" t="shared" si="9" ref="T4:T22">IF(LEFT(J4,1)=J$23,1,IF(RIGHT(J4,1)=J$23,1,0))</f>
        <v>0</v>
      </c>
      <c r="U4">
        <f aca="true" t="shared" si="10" ref="U4:U22">IF(LEFT(K4,1)=K$23,1,IF(RIGHT(K4,1)=K$23,1,0))</f>
        <v>0</v>
      </c>
      <c r="V4">
        <f aca="true" t="shared" si="11" ref="V4:V22">IF(LEFT(L4,1)=L$23,1,IF(RIGHT(L4,1)=L$23,1,0))</f>
        <v>0</v>
      </c>
      <c r="W4">
        <f>IF(M4&gt;M3,1,0)</f>
        <v>0</v>
      </c>
      <c r="X4">
        <f aca="true" t="shared" si="12" ref="X4:AF4">IF(N4&gt;N3,1,0)</f>
        <v>0</v>
      </c>
      <c r="Y4">
        <f t="shared" si="12"/>
        <v>0</v>
      </c>
      <c r="Z4">
        <f t="shared" si="12"/>
        <v>0</v>
      </c>
      <c r="AA4">
        <f t="shared" si="12"/>
        <v>0</v>
      </c>
      <c r="AB4">
        <f t="shared" si="12"/>
        <v>0</v>
      </c>
      <c r="AC4">
        <f t="shared" si="12"/>
        <v>0</v>
      </c>
      <c r="AD4">
        <f t="shared" si="12"/>
        <v>0</v>
      </c>
      <c r="AE4">
        <f t="shared" si="12"/>
        <v>0</v>
      </c>
      <c r="AF4">
        <f t="shared" si="12"/>
        <v>0</v>
      </c>
      <c r="AG4">
        <f aca="true" t="shared" si="13" ref="AG4:AG22">SUM(W4:AF4)</f>
        <v>0</v>
      </c>
    </row>
    <row r="5" spans="2:33" ht="12.75">
      <c r="B5" t="str">
        <f>Главная!B5</f>
        <v>sass1954-Блэкберн</v>
      </c>
      <c r="C5" s="29" t="str">
        <f>LEFT(Главная!C5,2)</f>
        <v>20</v>
      </c>
      <c r="D5" s="29" t="str">
        <f>LEFT(Главная!D5,2)</f>
        <v>10</v>
      </c>
      <c r="E5" s="29" t="str">
        <f>LEFT(Главная!E5,2)</f>
        <v>1</v>
      </c>
      <c r="F5" s="29" t="str">
        <f>LEFT(Главная!F5,2)</f>
        <v>1</v>
      </c>
      <c r="G5" s="29" t="str">
        <f>LEFT(Главная!G5,2)</f>
        <v>1</v>
      </c>
      <c r="H5" s="29" t="str">
        <f>LEFT(Главная!H5,2)</f>
        <v>2</v>
      </c>
      <c r="I5" s="29" t="str">
        <f>LEFT(Главная!I5,2)</f>
        <v>2</v>
      </c>
      <c r="J5" s="29" t="str">
        <f>LEFT(Главная!J5,2)</f>
        <v>1</v>
      </c>
      <c r="K5" s="29" t="str">
        <f>LEFT(Главная!K5,2)</f>
        <v>1</v>
      </c>
      <c r="L5" s="29" t="str">
        <f>LEFT(Главная!L5,2)</f>
        <v>2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W5">
        <f aca="true" t="shared" si="14" ref="W5:AF5">IF(M5&gt;M6,1,0)</f>
        <v>0</v>
      </c>
      <c r="X5">
        <f t="shared" si="14"/>
        <v>0</v>
      </c>
      <c r="Y5">
        <f t="shared" si="14"/>
        <v>0</v>
      </c>
      <c r="Z5">
        <f t="shared" si="14"/>
        <v>0</v>
      </c>
      <c r="AA5">
        <f t="shared" si="14"/>
        <v>0</v>
      </c>
      <c r="AB5">
        <f t="shared" si="14"/>
        <v>0</v>
      </c>
      <c r="AC5">
        <f t="shared" si="14"/>
        <v>0</v>
      </c>
      <c r="AD5">
        <f t="shared" si="14"/>
        <v>0</v>
      </c>
      <c r="AE5">
        <f t="shared" si="14"/>
        <v>0</v>
      </c>
      <c r="AF5">
        <f t="shared" si="14"/>
        <v>0</v>
      </c>
      <c r="AG5">
        <f t="shared" si="13"/>
        <v>0</v>
      </c>
    </row>
    <row r="6" spans="2:33" ht="12.75">
      <c r="B6" t="str">
        <f>Главная!B6</f>
        <v>Торпедовец - Суонси</v>
      </c>
      <c r="C6" s="29" t="str">
        <f>LEFT(Главная!C6,2)</f>
        <v>0</v>
      </c>
      <c r="D6" s="29" t="str">
        <f>LEFT(Главная!D6,2)</f>
        <v>2</v>
      </c>
      <c r="E6" s="29" t="str">
        <f>LEFT(Главная!E6,2)</f>
        <v>1</v>
      </c>
      <c r="F6" s="29" t="str">
        <f>LEFT(Главная!F6,2)</f>
        <v>1</v>
      </c>
      <c r="G6" s="29" t="str">
        <f>LEFT(Главная!G6,2)</f>
        <v>1</v>
      </c>
      <c r="H6" s="29" t="str">
        <f>LEFT(Главная!H6,2)</f>
        <v>2</v>
      </c>
      <c r="I6" s="29" t="str">
        <f>LEFT(Главная!I6,2)</f>
        <v>2</v>
      </c>
      <c r="J6" s="29" t="str">
        <f>LEFT(Главная!J6,2)</f>
        <v>1</v>
      </c>
      <c r="K6" s="29" t="str">
        <f>LEFT(Главная!K6,2)</f>
        <v>10</v>
      </c>
      <c r="L6" s="29" t="str">
        <f>LEFT(Главная!L6,2)</f>
        <v>2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W6">
        <f aca="true" t="shared" si="15" ref="W6:AF6">IF(M6&gt;M5,1,0)</f>
        <v>0</v>
      </c>
      <c r="X6">
        <f t="shared" si="15"/>
        <v>0</v>
      </c>
      <c r="Y6">
        <f t="shared" si="15"/>
        <v>0</v>
      </c>
      <c r="Z6">
        <f t="shared" si="15"/>
        <v>0</v>
      </c>
      <c r="AA6">
        <f t="shared" si="15"/>
        <v>0</v>
      </c>
      <c r="AB6">
        <f t="shared" si="15"/>
        <v>0</v>
      </c>
      <c r="AC6">
        <f t="shared" si="15"/>
        <v>0</v>
      </c>
      <c r="AD6">
        <f t="shared" si="15"/>
        <v>0</v>
      </c>
      <c r="AE6">
        <f t="shared" si="15"/>
        <v>0</v>
      </c>
      <c r="AF6">
        <f t="shared" si="15"/>
        <v>0</v>
      </c>
      <c r="AG6">
        <f t="shared" si="13"/>
        <v>0</v>
      </c>
    </row>
    <row r="7" spans="2:33" ht="12.75">
      <c r="B7" t="str">
        <f>Главная!B7</f>
        <v>NecID- Манчестер Сити</v>
      </c>
      <c r="C7" s="29" t="str">
        <f>LEFT(Главная!C7,2)</f>
        <v>2</v>
      </c>
      <c r="D7" s="29" t="str">
        <f>LEFT(Главная!D7,2)</f>
        <v>1</v>
      </c>
      <c r="E7" s="29" t="str">
        <f>LEFT(Главная!E7,2)</f>
        <v>1</v>
      </c>
      <c r="F7" s="29" t="str">
        <f>LEFT(Главная!F7,2)</f>
        <v>1</v>
      </c>
      <c r="G7" s="29" t="str">
        <f>LEFT(Главная!G7,2)</f>
        <v>1</v>
      </c>
      <c r="H7" s="29" t="str">
        <f>LEFT(Главная!H7,2)</f>
        <v>2</v>
      </c>
      <c r="I7" s="29" t="str">
        <f>LEFT(Главная!I7,2)</f>
        <v>20</v>
      </c>
      <c r="J7" s="29" t="str">
        <f>LEFT(Главная!J7,2)</f>
        <v>1</v>
      </c>
      <c r="K7" s="29" t="str">
        <f>LEFT(Главная!K7,2)</f>
        <v>0</v>
      </c>
      <c r="L7" s="29" t="str">
        <f>LEFT(Главная!L7,2)</f>
        <v>20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W7">
        <f aca="true" t="shared" si="16" ref="W7:AF7">IF(M7&gt;M8,1,0)</f>
        <v>0</v>
      </c>
      <c r="X7">
        <f t="shared" si="16"/>
        <v>0</v>
      </c>
      <c r="Y7">
        <f t="shared" si="16"/>
        <v>0</v>
      </c>
      <c r="Z7">
        <f t="shared" si="16"/>
        <v>0</v>
      </c>
      <c r="AA7">
        <f t="shared" si="16"/>
        <v>0</v>
      </c>
      <c r="AB7">
        <f t="shared" si="16"/>
        <v>0</v>
      </c>
      <c r="AC7">
        <f t="shared" si="16"/>
        <v>0</v>
      </c>
      <c r="AD7">
        <f t="shared" si="16"/>
        <v>0</v>
      </c>
      <c r="AE7">
        <f t="shared" si="16"/>
        <v>0</v>
      </c>
      <c r="AF7">
        <f t="shared" si="16"/>
        <v>0</v>
      </c>
      <c r="AG7">
        <f t="shared" si="13"/>
        <v>0</v>
      </c>
    </row>
    <row r="8" spans="2:33" ht="12.75">
      <c r="B8" t="str">
        <f>Главная!B8</f>
        <v>digor - Норвич</v>
      </c>
      <c r="C8" s="29">
        <f>LEFT(Главная!C8,2)</f>
      </c>
      <c r="D8" s="29">
        <f>LEFT(Главная!D8,2)</f>
      </c>
      <c r="E8" s="29">
        <f>LEFT(Главная!E8,2)</f>
      </c>
      <c r="F8" s="29">
        <f>LEFT(Главная!F8,2)</f>
      </c>
      <c r="G8" s="29">
        <f>LEFT(Главная!G8,2)</f>
      </c>
      <c r="H8" s="29">
        <f>LEFT(Главная!H8,2)</f>
      </c>
      <c r="I8" s="29">
        <f>LEFT(Главная!I8,2)</f>
      </c>
      <c r="J8" s="29">
        <f>LEFT(Главная!J8,2)</f>
      </c>
      <c r="K8" s="29">
        <f>LEFT(Главная!K8,2)</f>
      </c>
      <c r="L8" s="29">
        <f>LEFT(Главная!L8,2)</f>
      </c>
      <c r="M8">
        <f t="shared" si="2"/>
        <v>1</v>
      </c>
      <c r="N8">
        <f t="shared" si="3"/>
        <v>1</v>
      </c>
      <c r="O8">
        <f t="shared" si="4"/>
        <v>1</v>
      </c>
      <c r="P8">
        <f t="shared" si="5"/>
        <v>1</v>
      </c>
      <c r="Q8">
        <f t="shared" si="6"/>
        <v>1</v>
      </c>
      <c r="R8">
        <f t="shared" si="7"/>
        <v>1</v>
      </c>
      <c r="S8">
        <f t="shared" si="8"/>
        <v>1</v>
      </c>
      <c r="T8">
        <f t="shared" si="9"/>
        <v>1</v>
      </c>
      <c r="U8">
        <f t="shared" si="10"/>
        <v>1</v>
      </c>
      <c r="V8">
        <f t="shared" si="11"/>
        <v>1</v>
      </c>
      <c r="W8">
        <f aca="true" t="shared" si="17" ref="W8:AF8">IF(M8&gt;M7,1,0)</f>
        <v>1</v>
      </c>
      <c r="X8">
        <f t="shared" si="17"/>
        <v>1</v>
      </c>
      <c r="Y8">
        <f t="shared" si="17"/>
        <v>1</v>
      </c>
      <c r="Z8">
        <f t="shared" si="17"/>
        <v>1</v>
      </c>
      <c r="AA8">
        <f t="shared" si="17"/>
        <v>1</v>
      </c>
      <c r="AB8">
        <f t="shared" si="17"/>
        <v>1</v>
      </c>
      <c r="AC8">
        <f t="shared" si="17"/>
        <v>1</v>
      </c>
      <c r="AD8">
        <f t="shared" si="17"/>
        <v>1</v>
      </c>
      <c r="AE8">
        <f t="shared" si="17"/>
        <v>1</v>
      </c>
      <c r="AF8">
        <f t="shared" si="17"/>
        <v>1</v>
      </c>
      <c r="AG8">
        <f t="shared" si="13"/>
        <v>10</v>
      </c>
    </row>
    <row r="9" spans="2:33" ht="12.75">
      <c r="B9" t="str">
        <f>Главная!B9</f>
        <v>SERG- КПР</v>
      </c>
      <c r="C9" s="29" t="str">
        <f>LEFT(Главная!C9,2)</f>
        <v>10</v>
      </c>
      <c r="D9" s="29" t="str">
        <f>LEFT(Главная!D9,2)</f>
        <v>1</v>
      </c>
      <c r="E9" s="29" t="str">
        <f>LEFT(Главная!E9,2)</f>
        <v>1</v>
      </c>
      <c r="F9" s="29" t="str">
        <f>LEFT(Главная!F9,2)</f>
        <v>1</v>
      </c>
      <c r="G9" s="29" t="str">
        <f>LEFT(Главная!G9,2)</f>
        <v>1</v>
      </c>
      <c r="H9" s="29" t="str">
        <f>LEFT(Главная!H9,2)</f>
        <v>2</v>
      </c>
      <c r="I9" s="29" t="str">
        <f>LEFT(Главная!I9,2)</f>
        <v>2</v>
      </c>
      <c r="J9" s="29" t="str">
        <f>LEFT(Главная!J9,2)</f>
        <v>1</v>
      </c>
      <c r="K9" s="29" t="str">
        <f>LEFT(Главная!K9,2)</f>
        <v>1</v>
      </c>
      <c r="L9" s="29" t="str">
        <f>LEFT(Главная!L9,2)</f>
        <v>20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W9">
        <f aca="true" t="shared" si="18" ref="W9:AF9">IF(M9&gt;M10,1,0)</f>
        <v>0</v>
      </c>
      <c r="X9">
        <f t="shared" si="18"/>
        <v>0</v>
      </c>
      <c r="Y9">
        <f t="shared" si="18"/>
        <v>0</v>
      </c>
      <c r="Z9">
        <f t="shared" si="18"/>
        <v>0</v>
      </c>
      <c r="AA9">
        <f t="shared" si="18"/>
        <v>0</v>
      </c>
      <c r="AB9">
        <f t="shared" si="18"/>
        <v>0</v>
      </c>
      <c r="AC9">
        <f t="shared" si="18"/>
        <v>0</v>
      </c>
      <c r="AD9">
        <f t="shared" si="18"/>
        <v>0</v>
      </c>
      <c r="AE9">
        <f t="shared" si="18"/>
        <v>0</v>
      </c>
      <c r="AF9">
        <f t="shared" si="18"/>
        <v>0</v>
      </c>
      <c r="AG9">
        <f t="shared" si="13"/>
        <v>0</v>
      </c>
    </row>
    <row r="10" spans="2:33" ht="12.75">
      <c r="B10" t="str">
        <f>Главная!B10</f>
        <v>кипер46-Вест Бромвич</v>
      </c>
      <c r="C10" s="29" t="str">
        <f>LEFT(Главная!C10,2)</f>
        <v>12</v>
      </c>
      <c r="D10" s="29" t="str">
        <f>LEFT(Главная!D10,2)</f>
        <v>0</v>
      </c>
      <c r="E10" s="29" t="str">
        <f>LEFT(Главная!E10,2)</f>
        <v>1</v>
      </c>
      <c r="F10" s="29" t="str">
        <f>LEFT(Главная!F10,2)</f>
        <v>1</v>
      </c>
      <c r="G10" s="29" t="str">
        <f>LEFT(Главная!G10,2)</f>
        <v>1</v>
      </c>
      <c r="H10" s="29" t="str">
        <f>LEFT(Главная!H10,2)</f>
        <v>2</v>
      </c>
      <c r="I10" s="29" t="str">
        <f>LEFT(Главная!I10,2)</f>
        <v>2</v>
      </c>
      <c r="J10" s="29" t="str">
        <f>LEFT(Главная!J10,2)</f>
        <v>1</v>
      </c>
      <c r="K10" s="29" t="str">
        <f>LEFT(Главная!K10,2)</f>
        <v>1</v>
      </c>
      <c r="L10" s="29" t="str">
        <f>LEFT(Главная!L10,2)</f>
        <v>2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aca="true" t="shared" si="19" ref="W10:AF10">IF(M10&gt;M9,1,0)</f>
        <v>0</v>
      </c>
      <c r="X10">
        <f t="shared" si="19"/>
        <v>0</v>
      </c>
      <c r="Y10">
        <f t="shared" si="19"/>
        <v>0</v>
      </c>
      <c r="Z10">
        <f t="shared" si="19"/>
        <v>0</v>
      </c>
      <c r="AA10">
        <f t="shared" si="19"/>
        <v>0</v>
      </c>
      <c r="AB10">
        <f t="shared" si="19"/>
        <v>0</v>
      </c>
      <c r="AC10">
        <f t="shared" si="19"/>
        <v>0</v>
      </c>
      <c r="AD10">
        <f t="shared" si="19"/>
        <v>0</v>
      </c>
      <c r="AE10">
        <f t="shared" si="19"/>
        <v>0</v>
      </c>
      <c r="AF10">
        <f t="shared" si="19"/>
        <v>0</v>
      </c>
      <c r="AG10">
        <f t="shared" si="13"/>
        <v>0</v>
      </c>
    </row>
    <row r="11" spans="2:33" ht="12.75">
      <c r="B11" t="str">
        <f>Главная!B11</f>
        <v>Реклин-Тоттенхэм</v>
      </c>
      <c r="C11" s="29" t="str">
        <f>LEFT(Главная!C11,2)</f>
        <v>20</v>
      </c>
      <c r="D11" s="29" t="str">
        <f>LEFT(Главная!D11,2)</f>
        <v>1</v>
      </c>
      <c r="E11" s="29" t="str">
        <f>LEFT(Главная!E11,2)</f>
        <v>1</v>
      </c>
      <c r="F11" s="29" t="str">
        <f>LEFT(Главная!F11,2)</f>
        <v>1</v>
      </c>
      <c r="G11" s="29" t="str">
        <f>LEFT(Главная!G11,2)</f>
        <v>1</v>
      </c>
      <c r="H11" s="29" t="str">
        <f>LEFT(Главная!H11,2)</f>
        <v>2</v>
      </c>
      <c r="I11" s="29" t="str">
        <f>LEFT(Главная!I11,2)</f>
        <v>2</v>
      </c>
      <c r="J11" s="29" t="str">
        <f>LEFT(Главная!J11,2)</f>
        <v>1</v>
      </c>
      <c r="K11" s="29" t="str">
        <f>LEFT(Главная!K11,2)</f>
        <v>1</v>
      </c>
      <c r="L11" s="29" t="str">
        <f>LEFT(Главная!L11,2)</f>
        <v>20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W11">
        <f aca="true" t="shared" si="20" ref="W11:AF11">IF(M11&gt;M12,1,0)</f>
        <v>0</v>
      </c>
      <c r="X11">
        <f t="shared" si="20"/>
        <v>0</v>
      </c>
      <c r="Y11">
        <f t="shared" si="20"/>
        <v>0</v>
      </c>
      <c r="Z11">
        <f t="shared" si="20"/>
        <v>0</v>
      </c>
      <c r="AA11">
        <f t="shared" si="20"/>
        <v>0</v>
      </c>
      <c r="AB11">
        <f t="shared" si="20"/>
        <v>0</v>
      </c>
      <c r="AC11">
        <f t="shared" si="20"/>
        <v>0</v>
      </c>
      <c r="AD11">
        <f t="shared" si="20"/>
        <v>0</v>
      </c>
      <c r="AE11">
        <f t="shared" si="20"/>
        <v>0</v>
      </c>
      <c r="AF11">
        <f t="shared" si="20"/>
        <v>0</v>
      </c>
      <c r="AG11">
        <f t="shared" si="13"/>
        <v>0</v>
      </c>
    </row>
    <row r="12" spans="2:33" ht="12.75">
      <c r="B12" t="str">
        <f>Главная!B12</f>
        <v>alexivan - Болтон</v>
      </c>
      <c r="C12" s="29" t="str">
        <f>LEFT(Главная!C12,2)</f>
        <v>2</v>
      </c>
      <c r="D12" s="29" t="str">
        <f>LEFT(Главная!D12,2)</f>
        <v>1</v>
      </c>
      <c r="E12" s="29" t="str">
        <f>LEFT(Главная!E12,2)</f>
        <v>1</v>
      </c>
      <c r="F12" s="29" t="str">
        <f>LEFT(Главная!F12,2)</f>
        <v>0</v>
      </c>
      <c r="G12" s="29" t="str">
        <f>LEFT(Главная!G12,2)</f>
        <v>1</v>
      </c>
      <c r="H12" s="29" t="str">
        <f>LEFT(Главная!H12,2)</f>
        <v>2</v>
      </c>
      <c r="I12" s="29" t="str">
        <f>LEFT(Главная!I12,2)</f>
        <v>2</v>
      </c>
      <c r="J12" s="29" t="str">
        <f>LEFT(Главная!J12,2)</f>
        <v>1</v>
      </c>
      <c r="K12" s="29" t="str">
        <f>LEFT(Главная!K12,2)</f>
        <v>1</v>
      </c>
      <c r="L12" s="29" t="str">
        <f>LEFT(Главная!L12,2)</f>
        <v>20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aca="true" t="shared" si="21" ref="W12:AF12">IF(M12&gt;M11,1,0)</f>
        <v>0</v>
      </c>
      <c r="X12">
        <f t="shared" si="21"/>
        <v>0</v>
      </c>
      <c r="Y12">
        <f t="shared" si="21"/>
        <v>0</v>
      </c>
      <c r="Z12">
        <f t="shared" si="21"/>
        <v>0</v>
      </c>
      <c r="AA12">
        <f t="shared" si="21"/>
        <v>0</v>
      </c>
      <c r="AB12">
        <f t="shared" si="21"/>
        <v>0</v>
      </c>
      <c r="AC12">
        <f t="shared" si="21"/>
        <v>0</v>
      </c>
      <c r="AD12">
        <f t="shared" si="21"/>
        <v>0</v>
      </c>
      <c r="AE12">
        <f t="shared" si="21"/>
        <v>0</v>
      </c>
      <c r="AF12">
        <f t="shared" si="21"/>
        <v>0</v>
      </c>
      <c r="AG12">
        <f t="shared" si="13"/>
        <v>0</v>
      </c>
    </row>
    <row r="13" spans="2:33" ht="12.75">
      <c r="B13" t="str">
        <f>Главная!B13</f>
        <v>aks - Уиган </v>
      </c>
      <c r="C13" s="29" t="str">
        <f>LEFT(Главная!C13,2)</f>
        <v>2</v>
      </c>
      <c r="D13" s="29" t="str">
        <f>LEFT(Главная!D13,2)</f>
        <v>1</v>
      </c>
      <c r="E13" s="29" t="str">
        <f>LEFT(Главная!E13,2)</f>
        <v>1</v>
      </c>
      <c r="F13" s="29" t="str">
        <f>LEFT(Главная!F13,2)</f>
        <v>10</v>
      </c>
      <c r="G13" s="29" t="str">
        <f>LEFT(Главная!G13,2)</f>
        <v>1</v>
      </c>
      <c r="H13" s="29" t="str">
        <f>LEFT(Главная!H13,2)</f>
        <v>2</v>
      </c>
      <c r="I13" s="29" t="str">
        <f>LEFT(Главная!I13,2)</f>
        <v>2</v>
      </c>
      <c r="J13" s="29" t="str">
        <f>LEFT(Главная!J13,2)</f>
        <v>1</v>
      </c>
      <c r="K13" s="29" t="str">
        <f>LEFT(Главная!K13,2)</f>
        <v>10</v>
      </c>
      <c r="L13" s="29" t="str">
        <f>LEFT(Главная!L13,2)</f>
        <v>2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aca="true" t="shared" si="22" ref="W13:AF13">IF(M13&gt;M14,1,0)</f>
        <v>0</v>
      </c>
      <c r="X13">
        <f t="shared" si="22"/>
        <v>0</v>
      </c>
      <c r="Y13">
        <f t="shared" si="22"/>
        <v>0</v>
      </c>
      <c r="Z13">
        <f t="shared" si="22"/>
        <v>0</v>
      </c>
      <c r="AA13">
        <f t="shared" si="22"/>
        <v>0</v>
      </c>
      <c r="AB13">
        <f t="shared" si="22"/>
        <v>0</v>
      </c>
      <c r="AC13">
        <f t="shared" si="22"/>
        <v>0</v>
      </c>
      <c r="AD13">
        <f t="shared" si="22"/>
        <v>0</v>
      </c>
      <c r="AE13">
        <f t="shared" si="22"/>
        <v>0</v>
      </c>
      <c r="AF13">
        <f t="shared" si="22"/>
        <v>0</v>
      </c>
      <c r="AG13">
        <f t="shared" si="13"/>
        <v>0</v>
      </c>
    </row>
    <row r="14" spans="2:33" ht="12.75">
      <c r="B14" t="str">
        <f>Главная!B14</f>
        <v>afa-Арсенал</v>
      </c>
      <c r="C14" s="29" t="str">
        <f>LEFT(Главная!C14,2)</f>
        <v>2</v>
      </c>
      <c r="D14" s="29" t="str">
        <f>LEFT(Главная!D14,2)</f>
        <v>1</v>
      </c>
      <c r="E14" s="29" t="str">
        <f>LEFT(Главная!E14,2)</f>
        <v>1</v>
      </c>
      <c r="F14" s="29" t="str">
        <f>LEFT(Главная!F14,2)</f>
        <v>10</v>
      </c>
      <c r="G14" s="29" t="str">
        <f>LEFT(Главная!G14,2)</f>
        <v>1</v>
      </c>
      <c r="H14" s="29" t="str">
        <f>LEFT(Главная!H14,2)</f>
        <v>2</v>
      </c>
      <c r="I14" s="29" t="str">
        <f>LEFT(Главная!I14,2)</f>
        <v>2</v>
      </c>
      <c r="J14" s="29" t="str">
        <f>LEFT(Главная!J14,2)</f>
        <v>1</v>
      </c>
      <c r="K14" s="29" t="str">
        <f>LEFT(Главная!K14,2)</f>
        <v>1</v>
      </c>
      <c r="L14" s="29" t="str">
        <f>LEFT(Главная!L14,2)</f>
        <v>2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aca="true" t="shared" si="23" ref="W14:AF14">IF(M14&gt;M13,1,0)</f>
        <v>0</v>
      </c>
      <c r="X14">
        <f t="shared" si="23"/>
        <v>0</v>
      </c>
      <c r="Y14">
        <f t="shared" si="23"/>
        <v>0</v>
      </c>
      <c r="Z14">
        <f t="shared" si="23"/>
        <v>0</v>
      </c>
      <c r="AA14">
        <f t="shared" si="23"/>
        <v>0</v>
      </c>
      <c r="AB14">
        <f t="shared" si="23"/>
        <v>0</v>
      </c>
      <c r="AC14">
        <f t="shared" si="23"/>
        <v>0</v>
      </c>
      <c r="AD14">
        <f t="shared" si="23"/>
        <v>0</v>
      </c>
      <c r="AE14">
        <f t="shared" si="23"/>
        <v>0</v>
      </c>
      <c r="AF14">
        <f t="shared" si="23"/>
        <v>0</v>
      </c>
      <c r="AG14">
        <f t="shared" si="13"/>
        <v>0</v>
      </c>
    </row>
    <row r="15" spans="2:33" ht="12.75">
      <c r="B15" t="str">
        <f>Главная!B15</f>
        <v>amelin- Астон Вилла</v>
      </c>
      <c r="C15" s="29" t="str">
        <f>LEFT(Главная!C15,2)</f>
        <v>10</v>
      </c>
      <c r="D15" s="29" t="str">
        <f>LEFT(Главная!D15,2)</f>
        <v>1</v>
      </c>
      <c r="E15" s="29" t="str">
        <f>LEFT(Главная!E15,2)</f>
        <v>1</v>
      </c>
      <c r="F15" s="29" t="str">
        <f>LEFT(Главная!F15,2)</f>
        <v>1</v>
      </c>
      <c r="G15" s="29" t="str">
        <f>LEFT(Главная!G15,2)</f>
        <v>1</v>
      </c>
      <c r="H15" s="29" t="str">
        <f>LEFT(Главная!H15,2)</f>
        <v>2</v>
      </c>
      <c r="I15" s="29" t="str">
        <f>LEFT(Главная!I15,2)</f>
        <v>2</v>
      </c>
      <c r="J15" s="29" t="str">
        <f>LEFT(Главная!J15,2)</f>
        <v>1</v>
      </c>
      <c r="K15" s="29" t="str">
        <f>LEFT(Главная!K15,2)</f>
        <v>10</v>
      </c>
      <c r="L15" s="29" t="str">
        <f>LEFT(Главная!L15,2)</f>
        <v>2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aca="true" t="shared" si="24" ref="W15:AF15">IF(M15&gt;M16,1,0)</f>
        <v>0</v>
      </c>
      <c r="X15">
        <f t="shared" si="24"/>
        <v>0</v>
      </c>
      <c r="Y15">
        <f t="shared" si="24"/>
        <v>0</v>
      </c>
      <c r="Z15">
        <f t="shared" si="24"/>
        <v>0</v>
      </c>
      <c r="AA15">
        <f t="shared" si="24"/>
        <v>0</v>
      </c>
      <c r="AB15">
        <f t="shared" si="24"/>
        <v>0</v>
      </c>
      <c r="AC15">
        <f t="shared" si="24"/>
        <v>0</v>
      </c>
      <c r="AD15">
        <f t="shared" si="24"/>
        <v>0</v>
      </c>
      <c r="AE15">
        <f t="shared" si="24"/>
        <v>0</v>
      </c>
      <c r="AF15">
        <f t="shared" si="24"/>
        <v>0</v>
      </c>
      <c r="AG15">
        <f t="shared" si="13"/>
        <v>0</v>
      </c>
    </row>
    <row r="16" spans="2:33" ht="12.75">
      <c r="B16" t="str">
        <f>Главная!B16</f>
        <v>saleh-Манчестер Юнайтед</v>
      </c>
      <c r="C16" s="29" t="str">
        <f>LEFT(Главная!C16,2)</f>
        <v>2</v>
      </c>
      <c r="D16" s="29" t="str">
        <f>LEFT(Главная!D16,2)</f>
        <v>1</v>
      </c>
      <c r="E16" s="29" t="str">
        <f>LEFT(Главная!E16,2)</f>
        <v>1</v>
      </c>
      <c r="F16" s="29" t="str">
        <f>LEFT(Главная!F16,2)</f>
        <v>10</v>
      </c>
      <c r="G16" s="29" t="str">
        <f>LEFT(Главная!G16,2)</f>
        <v>1</v>
      </c>
      <c r="H16" s="29" t="str">
        <f>LEFT(Главная!H16,2)</f>
        <v>2</v>
      </c>
      <c r="I16" s="29" t="str">
        <f>LEFT(Главная!I16,2)</f>
        <v>2</v>
      </c>
      <c r="J16" s="29" t="str">
        <f>LEFT(Главная!J16,2)</f>
        <v>1</v>
      </c>
      <c r="K16" s="29" t="str">
        <f>LEFT(Главная!K16,2)</f>
        <v>1</v>
      </c>
      <c r="L16" s="29" t="str">
        <f>LEFT(Главная!L16,2)</f>
        <v>2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aca="true" t="shared" si="25" ref="W16:AF16">IF(M16&gt;M15,1,0)</f>
        <v>0</v>
      </c>
      <c r="X16">
        <f t="shared" si="25"/>
        <v>0</v>
      </c>
      <c r="Y16">
        <f t="shared" si="25"/>
        <v>0</v>
      </c>
      <c r="Z16">
        <f t="shared" si="25"/>
        <v>0</v>
      </c>
      <c r="AA16">
        <f t="shared" si="25"/>
        <v>0</v>
      </c>
      <c r="AB16">
        <f t="shared" si="25"/>
        <v>0</v>
      </c>
      <c r="AC16">
        <f t="shared" si="25"/>
        <v>0</v>
      </c>
      <c r="AD16">
        <f t="shared" si="25"/>
        <v>0</v>
      </c>
      <c r="AE16">
        <f t="shared" si="25"/>
        <v>0</v>
      </c>
      <c r="AF16">
        <f t="shared" si="25"/>
        <v>0</v>
      </c>
      <c r="AG16">
        <f t="shared" si="13"/>
        <v>0</v>
      </c>
    </row>
    <row r="17" spans="2:33" ht="12.75">
      <c r="B17" t="str">
        <f>Главная!B17</f>
        <v>SkVaL-Эвертон</v>
      </c>
      <c r="C17" s="29" t="str">
        <f>LEFT(Главная!C17,2)</f>
        <v>2</v>
      </c>
      <c r="D17" s="29" t="str">
        <f>LEFT(Главная!D17,2)</f>
        <v>10</v>
      </c>
      <c r="E17" s="29" t="str">
        <f>LEFT(Главная!E17,2)</f>
        <v>1</v>
      </c>
      <c r="F17" s="29" t="str">
        <f>LEFT(Главная!F17,2)</f>
        <v>1</v>
      </c>
      <c r="G17" s="29" t="str">
        <f>LEFT(Главная!G17,2)</f>
        <v>1</v>
      </c>
      <c r="H17" s="29" t="str">
        <f>LEFT(Главная!H17,2)</f>
        <v>2</v>
      </c>
      <c r="I17" s="29" t="str">
        <f>LEFT(Главная!I17,2)</f>
        <v>2</v>
      </c>
      <c r="J17" s="29" t="str">
        <f>LEFT(Главная!J17,2)</f>
        <v>1</v>
      </c>
      <c r="K17" s="29" t="str">
        <f>LEFT(Главная!K17,2)</f>
        <v>12</v>
      </c>
      <c r="L17" s="29" t="str">
        <f>LEFT(Главная!L17,2)</f>
        <v>2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aca="true" t="shared" si="26" ref="W17:AF17">IF(M17&gt;M18,1,0)</f>
        <v>0</v>
      </c>
      <c r="X17">
        <f t="shared" si="26"/>
        <v>0</v>
      </c>
      <c r="Y17">
        <f t="shared" si="26"/>
        <v>0</v>
      </c>
      <c r="Z17">
        <f t="shared" si="26"/>
        <v>0</v>
      </c>
      <c r="AA17">
        <f t="shared" si="26"/>
        <v>0</v>
      </c>
      <c r="AB17">
        <f t="shared" si="26"/>
        <v>0</v>
      </c>
      <c r="AC17">
        <f t="shared" si="26"/>
        <v>0</v>
      </c>
      <c r="AD17">
        <f t="shared" si="26"/>
        <v>0</v>
      </c>
      <c r="AE17">
        <f t="shared" si="26"/>
        <v>0</v>
      </c>
      <c r="AF17">
        <f t="shared" si="26"/>
        <v>0</v>
      </c>
      <c r="AG17">
        <f t="shared" si="13"/>
        <v>0</v>
      </c>
    </row>
    <row r="18" spans="2:33" ht="12.75">
      <c r="B18" t="str">
        <f>Главная!B18</f>
        <v>chistjak - Стоук Сити</v>
      </c>
      <c r="C18" s="29" t="str">
        <f>LEFT(Главная!C18,2)</f>
        <v>2</v>
      </c>
      <c r="D18" s="29" t="str">
        <f>LEFT(Главная!D18,2)</f>
        <v>0</v>
      </c>
      <c r="E18" s="29" t="str">
        <f>LEFT(Главная!E18,2)</f>
        <v>1</v>
      </c>
      <c r="F18" s="29" t="str">
        <f>LEFT(Главная!F18,2)</f>
        <v>1</v>
      </c>
      <c r="G18" s="29" t="str">
        <f>LEFT(Главная!G18,2)</f>
        <v>1</v>
      </c>
      <c r="H18" s="29" t="str">
        <f>LEFT(Главная!H18,2)</f>
        <v>2</v>
      </c>
      <c r="I18" s="29" t="str">
        <f>LEFT(Главная!I18,2)</f>
        <v>2</v>
      </c>
      <c r="J18" s="29" t="str">
        <f>LEFT(Главная!J18,2)</f>
        <v>1</v>
      </c>
      <c r="K18" s="29" t="str">
        <f>LEFT(Главная!K18,2)</f>
        <v>12</v>
      </c>
      <c r="L18" s="29" t="str">
        <f>LEFT(Главная!L18,2)</f>
        <v>2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aca="true" t="shared" si="27" ref="W18:AF18">IF(M18&gt;M17,1,0)</f>
        <v>0</v>
      </c>
      <c r="X18">
        <f t="shared" si="27"/>
        <v>0</v>
      </c>
      <c r="Y18">
        <f t="shared" si="27"/>
        <v>0</v>
      </c>
      <c r="Z18">
        <f t="shared" si="27"/>
        <v>0</v>
      </c>
      <c r="AA18">
        <f t="shared" si="27"/>
        <v>0</v>
      </c>
      <c r="AB18">
        <f t="shared" si="27"/>
        <v>0</v>
      </c>
      <c r="AC18">
        <f t="shared" si="27"/>
        <v>0</v>
      </c>
      <c r="AD18">
        <f t="shared" si="27"/>
        <v>0</v>
      </c>
      <c r="AE18">
        <f t="shared" si="27"/>
        <v>0</v>
      </c>
      <c r="AF18">
        <f t="shared" si="27"/>
        <v>0</v>
      </c>
      <c r="AG18">
        <f t="shared" si="13"/>
        <v>0</v>
      </c>
    </row>
    <row r="19" spans="2:33" ht="12.75">
      <c r="B19" t="str">
        <f>Главная!B19</f>
        <v>SuperVlad - Вулверхэмптон</v>
      </c>
      <c r="C19" s="29" t="str">
        <f>LEFT(Главная!C19,2)</f>
        <v>2</v>
      </c>
      <c r="D19" s="29" t="str">
        <f>LEFT(Главная!D19,2)</f>
        <v>1</v>
      </c>
      <c r="E19" s="29" t="str">
        <f>LEFT(Главная!E19,2)</f>
        <v>1</v>
      </c>
      <c r="F19" s="29" t="str">
        <f>LEFT(Главная!F19,2)</f>
        <v>12</v>
      </c>
      <c r="G19" s="29" t="str">
        <f>LEFT(Главная!G19,2)</f>
        <v>1</v>
      </c>
      <c r="H19" s="29" t="str">
        <f>LEFT(Главная!H19,2)</f>
        <v>2</v>
      </c>
      <c r="I19" s="29" t="str">
        <f>LEFT(Главная!I19,2)</f>
        <v>2</v>
      </c>
      <c r="J19" s="29" t="str">
        <f>LEFT(Главная!J19,2)</f>
        <v>1</v>
      </c>
      <c r="K19" s="29" t="str">
        <f>LEFT(Главная!K19,2)</f>
        <v>12</v>
      </c>
      <c r="L19" s="29" t="str">
        <f>LEFT(Главная!L19,2)</f>
        <v>2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aca="true" t="shared" si="28" ref="W19:AF19">IF(M19&gt;M20,1,0)</f>
        <v>0</v>
      </c>
      <c r="X19">
        <f t="shared" si="28"/>
        <v>0</v>
      </c>
      <c r="Y19">
        <f t="shared" si="28"/>
        <v>0</v>
      </c>
      <c r="Z19">
        <f t="shared" si="28"/>
        <v>0</v>
      </c>
      <c r="AA19">
        <f t="shared" si="28"/>
        <v>0</v>
      </c>
      <c r="AB19">
        <f t="shared" si="28"/>
        <v>0</v>
      </c>
      <c r="AC19">
        <f t="shared" si="28"/>
        <v>0</v>
      </c>
      <c r="AD19">
        <f t="shared" si="28"/>
        <v>0</v>
      </c>
      <c r="AE19">
        <f t="shared" si="28"/>
        <v>0</v>
      </c>
      <c r="AF19">
        <f t="shared" si="28"/>
        <v>0</v>
      </c>
      <c r="AG19">
        <f t="shared" si="13"/>
        <v>0</v>
      </c>
    </row>
    <row r="20" spans="2:33" ht="12.75">
      <c r="B20" t="str">
        <f>Главная!B20</f>
        <v>ESI2607- Сандерленд</v>
      </c>
      <c r="C20" s="29" t="str">
        <f>LEFT(Главная!C20,2)</f>
        <v>2</v>
      </c>
      <c r="D20" s="29" t="str">
        <f>LEFT(Главная!D20,2)</f>
        <v>1</v>
      </c>
      <c r="E20" s="29" t="str">
        <f>LEFT(Главная!E20,2)</f>
        <v>1</v>
      </c>
      <c r="F20" s="29" t="str">
        <f>LEFT(Главная!F20,2)</f>
        <v>10</v>
      </c>
      <c r="G20" s="29" t="str">
        <f>LEFT(Главная!G20,2)</f>
        <v>1</v>
      </c>
      <c r="H20" s="29" t="str">
        <f>LEFT(Главная!H20,2)</f>
        <v>2</v>
      </c>
      <c r="I20" s="29" t="str">
        <f>LEFT(Главная!I20,2)</f>
        <v>2</v>
      </c>
      <c r="J20" s="29" t="str">
        <f>LEFT(Главная!J20,2)</f>
        <v>1</v>
      </c>
      <c r="K20" s="29" t="str">
        <f>LEFT(Главная!K20,2)</f>
        <v>0</v>
      </c>
      <c r="L20" s="29" t="str">
        <f>LEFT(Главная!L20,2)</f>
        <v>2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aca="true" t="shared" si="29" ref="W20:AF20">IF(M20&gt;M19,1,0)</f>
        <v>0</v>
      </c>
      <c r="X20">
        <f t="shared" si="29"/>
        <v>0</v>
      </c>
      <c r="Y20">
        <f t="shared" si="29"/>
        <v>0</v>
      </c>
      <c r="Z20">
        <f t="shared" si="29"/>
        <v>0</v>
      </c>
      <c r="AA20">
        <f t="shared" si="29"/>
        <v>0</v>
      </c>
      <c r="AB20">
        <f t="shared" si="29"/>
        <v>0</v>
      </c>
      <c r="AC20">
        <f t="shared" si="29"/>
        <v>0</v>
      </c>
      <c r="AD20">
        <f t="shared" si="29"/>
        <v>0</v>
      </c>
      <c r="AE20">
        <f t="shared" si="29"/>
        <v>0</v>
      </c>
      <c r="AF20">
        <f t="shared" si="29"/>
        <v>0</v>
      </c>
      <c r="AG20">
        <f t="shared" si="13"/>
        <v>0</v>
      </c>
    </row>
    <row r="21" spans="2:33" ht="12.75">
      <c r="B21" t="str">
        <f>Главная!B21</f>
        <v>Математик - Фулхэм</v>
      </c>
      <c r="C21" s="29" t="str">
        <f>LEFT(Главная!C21,2)</f>
        <v>2</v>
      </c>
      <c r="D21" s="29" t="str">
        <f>LEFT(Главная!D21,2)</f>
        <v>1</v>
      </c>
      <c r="E21" s="29" t="str">
        <f>LEFT(Главная!E21,2)</f>
        <v>1</v>
      </c>
      <c r="F21" s="29" t="str">
        <f>LEFT(Главная!F21,2)</f>
        <v>10</v>
      </c>
      <c r="G21" s="29" t="str">
        <f>LEFT(Главная!G21,2)</f>
        <v>1</v>
      </c>
      <c r="H21" s="29" t="str">
        <f>LEFT(Главная!H21,2)</f>
        <v>2</v>
      </c>
      <c r="I21" s="29" t="str">
        <f>LEFT(Главная!I21,2)</f>
        <v>2</v>
      </c>
      <c r="J21" s="29" t="str">
        <f>LEFT(Главная!J21,2)</f>
        <v>1</v>
      </c>
      <c r="K21" s="29" t="str">
        <f>LEFT(Главная!K21,2)</f>
        <v>0</v>
      </c>
      <c r="L21" s="29" t="str">
        <f>LEFT(Главная!L21,2)</f>
        <v>20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aca="true" t="shared" si="30" ref="W21:AF21">IF(M21&gt;M22,1,0)</f>
        <v>0</v>
      </c>
      <c r="X21">
        <f t="shared" si="30"/>
        <v>0</v>
      </c>
      <c r="Y21">
        <f t="shared" si="30"/>
        <v>0</v>
      </c>
      <c r="Z21">
        <f t="shared" si="30"/>
        <v>0</v>
      </c>
      <c r="AA21">
        <f t="shared" si="30"/>
        <v>0</v>
      </c>
      <c r="AB21">
        <f t="shared" si="30"/>
        <v>0</v>
      </c>
      <c r="AC21">
        <f t="shared" si="30"/>
        <v>0</v>
      </c>
      <c r="AD21">
        <f t="shared" si="30"/>
        <v>0</v>
      </c>
      <c r="AE21">
        <f t="shared" si="30"/>
        <v>0</v>
      </c>
      <c r="AF21">
        <f t="shared" si="30"/>
        <v>0</v>
      </c>
      <c r="AG21">
        <f t="shared" si="13"/>
        <v>0</v>
      </c>
    </row>
    <row r="22" spans="2:33" ht="12.75">
      <c r="B22" t="str">
        <f>Главная!B22</f>
        <v>Veteran - Ливерпуль</v>
      </c>
      <c r="C22" s="29" t="str">
        <f>LEFT(Главная!C22,2)</f>
        <v>20</v>
      </c>
      <c r="D22" s="29" t="str">
        <f>LEFT(Главная!D22,2)</f>
        <v>1</v>
      </c>
      <c r="E22" s="29" t="str">
        <f>LEFT(Главная!E22,2)</f>
        <v>1</v>
      </c>
      <c r="F22" s="29" t="str">
        <f>LEFT(Главная!F22,2)</f>
        <v>1</v>
      </c>
      <c r="G22" s="29" t="str">
        <f>LEFT(Главная!G22,2)</f>
        <v>1</v>
      </c>
      <c r="H22" s="29" t="str">
        <f>LEFT(Главная!H22,2)</f>
        <v>2</v>
      </c>
      <c r="I22" s="29" t="str">
        <f>LEFT(Главная!I22,2)</f>
        <v>2</v>
      </c>
      <c r="J22" s="29" t="str">
        <f>LEFT(Главная!J22,2)</f>
        <v>1</v>
      </c>
      <c r="K22" s="29" t="str">
        <f>LEFT(Главная!K22,2)</f>
        <v>1</v>
      </c>
      <c r="L22" s="29" t="str">
        <f>LEFT(Главная!L22,2)</f>
        <v>2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aca="true" t="shared" si="31" ref="W22:AF22">IF(M22&gt;M21,1,0)</f>
        <v>0</v>
      </c>
      <c r="X22">
        <f t="shared" si="31"/>
        <v>0</v>
      </c>
      <c r="Y22">
        <f t="shared" si="31"/>
        <v>0</v>
      </c>
      <c r="Z22">
        <f t="shared" si="31"/>
        <v>0</v>
      </c>
      <c r="AA22">
        <f t="shared" si="31"/>
        <v>0</v>
      </c>
      <c r="AB22">
        <f t="shared" si="31"/>
        <v>0</v>
      </c>
      <c r="AC22">
        <f t="shared" si="31"/>
        <v>0</v>
      </c>
      <c r="AD22">
        <f t="shared" si="31"/>
        <v>0</v>
      </c>
      <c r="AE22">
        <f t="shared" si="31"/>
        <v>0</v>
      </c>
      <c r="AF22">
        <f t="shared" si="31"/>
        <v>0</v>
      </c>
      <c r="AG22">
        <f t="shared" si="13"/>
        <v>0</v>
      </c>
    </row>
    <row r="23" spans="3:12" ht="12.75">
      <c r="C23" s="29">
        <f>LEFT(Главная!C23,2)</f>
      </c>
      <c r="D23" s="29">
        <f>LEFT(Главная!D23,2)</f>
      </c>
      <c r="E23" s="29">
        <f>LEFT(Главная!E23,2)</f>
      </c>
      <c r="F23" s="29">
        <f>LEFT(Главная!F23,2)</f>
      </c>
      <c r="G23" s="29">
        <f>LEFT(Главная!G23,2)</f>
      </c>
      <c r="H23" s="29">
        <f>LEFT(Главная!H23,2)</f>
      </c>
      <c r="I23" s="29">
        <f>LEFT(Главная!I23,2)</f>
      </c>
      <c r="J23" s="29">
        <f>LEFT(Главная!J23,2)</f>
      </c>
      <c r="K23" s="29">
        <f>LEFT(Главная!K23,2)</f>
      </c>
      <c r="L23" s="29">
        <f>LEFT(Главная!L23,2)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2011-12-03T20:37:16Z</dcterms:modified>
  <cp:category/>
  <cp:version/>
  <cp:contentType/>
  <cp:contentStatus/>
</cp:coreProperties>
</file>