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0905" windowHeight="9675" tabRatio="642" activeTab="0"/>
  </bookViews>
  <sheets>
    <sheet name="Прогнозы" sheetId="1" r:id="rId1"/>
    <sheet name="Итоговая таблица" sheetId="2" r:id="rId2"/>
    <sheet name="Квалификация" sheetId="3" r:id="rId3"/>
    <sheet name="Рейтинг" sheetId="4" r:id="rId4"/>
    <sheet name="Сетка" sheetId="5" r:id="rId5"/>
    <sheet name="Текст" sheetId="6" r:id="rId6"/>
    <sheet name="Матчи и прогнозы" sheetId="7" r:id="rId7"/>
  </sheets>
  <definedNames>
    <definedName name="kubok">'Сетка'!$A$3:$J$41</definedName>
    <definedName name="prog">'Прогнозы'!$B$6:$CD$59</definedName>
    <definedName name="turnir">'Итоговая таблица'!$B$2:$L$51</definedName>
  </definedNames>
  <calcPr fullCalcOnLoad="1"/>
</workbook>
</file>

<file path=xl/sharedStrings.xml><?xml version="1.0" encoding="utf-8"?>
<sst xmlns="http://schemas.openxmlformats.org/spreadsheetml/2006/main" count="569" uniqueCount="187">
  <si>
    <t>Матчи</t>
  </si>
  <si>
    <t>Игроки</t>
  </si>
  <si>
    <t>Прогнозы</t>
  </si>
  <si>
    <t>Очки</t>
  </si>
  <si>
    <t>1-й раунд</t>
  </si>
  <si>
    <t>2-й раунд</t>
  </si>
  <si>
    <t>Исход</t>
  </si>
  <si>
    <t>3-й раунд</t>
  </si>
  <si>
    <t>4-й раунд</t>
  </si>
  <si>
    <t>5-й раунд</t>
  </si>
  <si>
    <t>6-й раунд</t>
  </si>
  <si>
    <t>7-й раунд</t>
  </si>
  <si>
    <t>8-й раунд</t>
  </si>
  <si>
    <t>X</t>
  </si>
  <si>
    <t>Игрок</t>
  </si>
  <si>
    <t>!!!</t>
  </si>
  <si>
    <t>saleh</t>
  </si>
  <si>
    <t>amelin</t>
  </si>
  <si>
    <t>igorocker</t>
  </si>
  <si>
    <t>demik-78</t>
  </si>
  <si>
    <t>aks</t>
  </si>
  <si>
    <t>SkVaL</t>
  </si>
  <si>
    <t>ESI2607</t>
  </si>
  <si>
    <t>Реклин</t>
  </si>
  <si>
    <t>AlekseyShalaev</t>
  </si>
  <si>
    <t>sass1954</t>
  </si>
  <si>
    <t>KorsaR</t>
  </si>
  <si>
    <t>006_003_003_002_002_001_005_001_001</t>
  </si>
  <si>
    <t>darsal17</t>
  </si>
  <si>
    <t>egk</t>
  </si>
  <si>
    <t>008_009_006_004_002_002_007_004_003</t>
  </si>
  <si>
    <t>004_006_003_004_003_008_006_007_006</t>
  </si>
  <si>
    <t>011_011_011_003_012_008_005_002_006</t>
  </si>
  <si>
    <t>023_021_026_012_014_019_019_016_013</t>
  </si>
  <si>
    <t>014_016_012_011_011_012_013_014_013</t>
  </si>
  <si>
    <t>015_020_017_010_011_009_009_012_014</t>
  </si>
  <si>
    <t>004_003_003_003_002_003_004_000_002</t>
  </si>
  <si>
    <t>018_020_013_012_012_011_011_010_012</t>
  </si>
  <si>
    <t>007_005_002_007_007_006_004_004_006</t>
  </si>
  <si>
    <t>1/16</t>
  </si>
  <si>
    <t>1/8</t>
  </si>
  <si>
    <t>1/4</t>
  </si>
  <si>
    <t>1/2</t>
  </si>
  <si>
    <t>ИТОГИ</t>
  </si>
  <si>
    <t>Порядок для сетки:</t>
  </si>
  <si>
    <t>Первая перчатка</t>
  </si>
  <si>
    <t>финал РТ</t>
  </si>
  <si>
    <t>Победитель Первой Перчатки</t>
  </si>
  <si>
    <t>Титул</t>
  </si>
  <si>
    <t>Претендент</t>
  </si>
  <si>
    <t>Бой за титул "Первой перчатки"</t>
  </si>
  <si>
    <t>Инд.рейтинг</t>
  </si>
  <si>
    <t>Приз.баллы</t>
  </si>
  <si>
    <t>Призовые баллы</t>
  </si>
  <si>
    <t>Участник</t>
  </si>
  <si>
    <t>М</t>
  </si>
  <si>
    <r>
      <t xml:space="preserve">Таблица турнира </t>
    </r>
    <r>
      <rPr>
        <sz val="10"/>
        <color indexed="10"/>
        <rFont val="Calibri"/>
        <family val="2"/>
      </rPr>
      <t>(предварительно нажимите "Обновить" на стр."Ретинг")</t>
    </r>
  </si>
  <si>
    <t>Количество набранных баллов по раундам</t>
  </si>
  <si>
    <t>Раунды</t>
  </si>
  <si>
    <t>bazaroff1971</t>
  </si>
  <si>
    <t>Sirop</t>
  </si>
  <si>
    <t>ПАВЛОДАР</t>
  </si>
  <si>
    <t>azarte</t>
  </si>
  <si>
    <t>Spartandr</t>
  </si>
  <si>
    <t>Горюнович</t>
  </si>
  <si>
    <t>chistjak</t>
  </si>
  <si>
    <t>URSAlex</t>
  </si>
  <si>
    <t>Alfred61</t>
  </si>
  <si>
    <t>digor</t>
  </si>
  <si>
    <t>SuperVlad</t>
  </si>
  <si>
    <t>Алкаш</t>
  </si>
  <si>
    <t>Oksi_f</t>
  </si>
  <si>
    <t>кипер46</t>
  </si>
  <si>
    <t>Accrington</t>
  </si>
  <si>
    <t>Победитель Рейтингового турнира</t>
  </si>
  <si>
    <t>alexivan</t>
  </si>
  <si>
    <t>combat</t>
  </si>
  <si>
    <t>SERG</t>
  </si>
  <si>
    <t>Trottier</t>
  </si>
  <si>
    <t>Orik</t>
  </si>
  <si>
    <t>ehduard-shevcov</t>
  </si>
  <si>
    <t>Математик</t>
  </si>
  <si>
    <t>GAS-Ural</t>
  </si>
  <si>
    <t>Menshevick</t>
  </si>
  <si>
    <t>Снежана</t>
  </si>
  <si>
    <t>002_004_002_002_001_001_005_005_002</t>
  </si>
  <si>
    <t>"Золотая перчатка"</t>
  </si>
  <si>
    <t>ср.</t>
  </si>
  <si>
    <t>Рейтинг</t>
  </si>
  <si>
    <t>A3</t>
  </si>
  <si>
    <t>zarathustra</t>
  </si>
  <si>
    <t>A-06</t>
  </si>
  <si>
    <t>Петя1979</t>
  </si>
  <si>
    <t>019_012_016_011_016_011_008_012_011</t>
  </si>
  <si>
    <t>039_030_035_019_033_029_022_022_019</t>
  </si>
  <si>
    <t>019_012_016_011_016_012_008_011_010</t>
  </si>
  <si>
    <t>042_036_031_027_034_033_026_028_019</t>
  </si>
  <si>
    <t>047_045_035_036_030_030_024_026_023</t>
  </si>
  <si>
    <t>042_047_040_044_039_033_034_026_037</t>
  </si>
  <si>
    <t>042_043_036_021_033_032_024_020_023</t>
  </si>
  <si>
    <t xml:space="preserve">Фрайбург - Боруссия Д </t>
  </si>
  <si>
    <t xml:space="preserve">Вольфсбург - Штутгарт </t>
  </si>
  <si>
    <t xml:space="preserve">Блэкберн - Вест Бромвич </t>
  </si>
  <si>
    <t xml:space="preserve">Вулверхэмптон - Сток Сити </t>
  </si>
  <si>
    <t xml:space="preserve">Фулхэм - Болтон </t>
  </si>
  <si>
    <t xml:space="preserve">Мальорка - Хетафе </t>
  </si>
  <si>
    <t xml:space="preserve">Кьево - Кальяри </t>
  </si>
  <si>
    <t xml:space="preserve">Шальке - Вердер </t>
  </si>
  <si>
    <t xml:space="preserve">Дижон - Сент-Этьен </t>
  </si>
  <si>
    <t xml:space="preserve">Брест - Осер </t>
  </si>
  <si>
    <t xml:space="preserve">Севилья - Реал М </t>
  </si>
  <si>
    <t xml:space="preserve">Дженоа - Болонья </t>
  </si>
  <si>
    <t xml:space="preserve">Чезена - Интер </t>
  </si>
  <si>
    <t xml:space="preserve">Катания - Палермо </t>
  </si>
  <si>
    <t xml:space="preserve">Астон Вилла - Ливерпуль </t>
  </si>
  <si>
    <t xml:space="preserve">Кайзерслаутерн - Ганновер </t>
  </si>
  <si>
    <t xml:space="preserve">Гранада - Леванте </t>
  </si>
  <si>
    <t xml:space="preserve">Аяччо - Ренн </t>
  </si>
  <si>
    <t xml:space="preserve">Манчестер Сити - Арсенал </t>
  </si>
  <si>
    <t xml:space="preserve">Осасуна - Вильяреал </t>
  </si>
  <si>
    <t xml:space="preserve">Расинг - Реал Сосьедад </t>
  </si>
  <si>
    <t xml:space="preserve">Наполи - Рома </t>
  </si>
  <si>
    <t xml:space="preserve">Лацио - Удинезе </t>
  </si>
  <si>
    <t>ПСЖ - Лилль</t>
  </si>
  <si>
    <t xml:space="preserve">149863752.367852941.763941258.467129853.148763259.863257149.941863752.941762853 </t>
  </si>
  <si>
    <t xml:space="preserve">129864753.765941832.842931765.765239841.129765348.753862149.932765841.942861753 </t>
  </si>
  <si>
    <t xml:space="preserve">149853672.572384961.148962375.583249761.139286574.673248159.943158762.762851493 </t>
  </si>
  <si>
    <t xml:space="preserve">129863754.741852963.842952176.376159842.357148269.756349128.675942831.96224785 </t>
  </si>
  <si>
    <t xml:space="preserve">159763842.763852941.931842675.851467932.129843675.831942576.762853941.762853941 </t>
  </si>
  <si>
    <t xml:space="preserve">249763851.843762951.842951367.762349851.167852349.952637148.963752841.841952763 </t>
  </si>
  <si>
    <t xml:space="preserve">129843765.931842765.576843129.765248831.139567248.248139576.842139765.248765931 </t>
  </si>
  <si>
    <t xml:space="preserve">129674853.763941852.953826147.573149862.129854367.863572149.953672841.942673851 </t>
  </si>
  <si>
    <t xml:space="preserve">139576842.673952841.843951672.753249861.129753486.573764219.963852741.941583672 </t>
  </si>
  <si>
    <t xml:space="preserve">169835374.941763852.582963147.761429385.149763258.934862157.934862517.593824671 </t>
  </si>
  <si>
    <t xml:space="preserve">129573864.864921753.864921357.753129864.129864537.375468129.921864753.573864921 </t>
  </si>
  <si>
    <t xml:space="preserve">159736842.753841962.842961735.763159842.149862357.762843159.952863741.962743851 </t>
  </si>
  <si>
    <t xml:space="preserve">128394765.683291754.493786125.138249576.129465387.723495186.697354821.561894372 </t>
  </si>
  <si>
    <t xml:space="preserve">129485763.576931842.832941576.764239851.129854367.584376129.943852761.931852764 </t>
  </si>
  <si>
    <t xml:space="preserve">139764852.764931852.853921476.852149763.175832694.762853149.941853762.931852764 </t>
  </si>
  <si>
    <t xml:space="preserve">129637845.763941852.935617248.763129854.149736258.826735149.941753862.931746852 </t>
  </si>
  <si>
    <t xml:space="preserve">129843765.756921843.763921854.675348921.129853476.845129367.921843765.921835674 </t>
  </si>
  <si>
    <t xml:space="preserve">129765843.763941842.841965732.765129843.129754368.659438127.965843721.961853742 </t>
  </si>
  <si>
    <t xml:space="preserve">129657843.862941753.852941367.764129853.129754368.854736129.941853762.943675821 </t>
  </si>
  <si>
    <t xml:space="preserve">129746853.764931852.941852367.763258941.149852367.825467139.852941763.931852764 </t>
  </si>
  <si>
    <t xml:space="preserve">129765843.675921843.921843567.765129843.129567348.843567129.921348765.843675921 </t>
  </si>
  <si>
    <t xml:space="preserve">139852746.538627941.367941258.672139854.139852467.752486139.932851674.921754683 </t>
  </si>
  <si>
    <t xml:space="preserve">139765842.765842931.842931657.952138764.139852467.852476139.931852764.931764852 </t>
  </si>
  <si>
    <t xml:space="preserve">129765843.675921843.765921348.843129765.129765348.348567129.921348567.921483576 </t>
  </si>
  <si>
    <t xml:space="preserve">129576843.675921843.781932456.763249851.159763248.583764129.942853761.941853762 </t>
  </si>
  <si>
    <t xml:space="preserve">149583627.176582934.914268573.815267943.259734168.915672438.934852176.475932861 </t>
  </si>
  <si>
    <t xml:space="preserve">239568741.765931842.832941657.675429831.219834657.756941328.952841763.852931764 </t>
  </si>
  <si>
    <t xml:space="preserve">129684573.368951742.571692483.754129863.268475139.573864129.963841752.921684375 </t>
  </si>
  <si>
    <t xml:space="preserve">239745861.576931842.854931276.763249851.129674358.863257149.931764852.851943762 </t>
  </si>
  <si>
    <t xml:space="preserve">149763852.567932841.941852763.861249753.139764258.951842367.951762834.941367852 </t>
  </si>
  <si>
    <t xml:space="preserve">348925617.527841639.734865219.765128943.427853619.746835219.915842763.751864329 </t>
  </si>
  <si>
    <t xml:space="preserve"> </t>
  </si>
  <si>
    <t>067_050_042_040_043_043_036_031_023</t>
  </si>
  <si>
    <t>049_049_041_023_034_035_027_025_024</t>
  </si>
  <si>
    <t>059_058_052_037_036_037_033_035_028</t>
  </si>
  <si>
    <t>060_055_049_039_042_037_030_027_036</t>
  </si>
  <si>
    <t>055_062_042_049_035_029_039_035_029</t>
  </si>
  <si>
    <t>067_044_046_042_045_041_031_028_031</t>
  </si>
  <si>
    <t>067_056_045_043_039_044_032_024_025</t>
  </si>
  <si>
    <t>044_037_032_027_035_033_027_029_021</t>
  </si>
  <si>
    <t>062_042_043_044_032_036_026_020_022</t>
  </si>
  <si>
    <t>059_053_053_027_035_040_029_031_024</t>
  </si>
  <si>
    <t>055_049_039_038_032_032_028_032_024</t>
  </si>
  <si>
    <t>065_052_040_040_036_041_039_031_031</t>
  </si>
  <si>
    <t>070_047_040_042_044_036_035_030_031</t>
  </si>
  <si>
    <t>061_051_045_040_039_038_037_036_028</t>
  </si>
  <si>
    <t>058_053_048_038_042_045_037_028_026</t>
  </si>
  <si>
    <t>062_045_051_042_031_031_028_035_026</t>
  </si>
  <si>
    <t>063_053_048_035_037_040_037_033_029</t>
  </si>
  <si>
    <t>061_052_057_027_041_036_034_032_035</t>
  </si>
  <si>
    <t>057_053_033_048_043_033_029_033_022</t>
  </si>
  <si>
    <t>057_050_043_034_037_045_032_032_025</t>
  </si>
  <si>
    <t>048_049_043_046_046_037_037_030_039</t>
  </si>
  <si>
    <t>057_044_040_033_042_040_036_033_026</t>
  </si>
  <si>
    <t>052_056_043_037_046_046_029_033_033</t>
  </si>
  <si>
    <t>062_050_050_033_038_036_041_041_024</t>
  </si>
  <si>
    <t>059_054_051_036_040_035_038_036_026</t>
  </si>
  <si>
    <t>052_041_037_038_050_034_038_030_033</t>
  </si>
  <si>
    <t>060_046_046_038_048_040_031_040_026</t>
  </si>
  <si>
    <t>056_050_041_035_045_046_042_034_026</t>
  </si>
  <si>
    <t>061_059_045_029_040_040_036_036_029</t>
  </si>
  <si>
    <t>055_044_043_047_040_037_041_036_032</t>
  </si>
  <si>
    <t>016_015_010_011_008_008_014_013_007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</si>
</sst>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7"/>
      <name val="Calibri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1"/>
      <color indexed="12"/>
      <name val="Calibri"/>
      <family val="2"/>
    </font>
    <font>
      <sz val="11"/>
      <color indexed="55"/>
      <name val="Calibri"/>
      <family val="2"/>
    </font>
    <font>
      <sz val="11"/>
      <color indexed="57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9"/>
      <color indexed="8"/>
      <name val="Calibri"/>
      <family val="2"/>
    </font>
    <font>
      <b/>
      <sz val="8"/>
      <color indexed="56"/>
      <name val="Arial Cyr"/>
      <family val="0"/>
    </font>
    <font>
      <b/>
      <sz val="10"/>
      <color indexed="56"/>
      <name val="Arial Cyr"/>
      <family val="0"/>
    </font>
    <font>
      <b/>
      <sz val="18"/>
      <color indexed="53"/>
      <name val="Courier New"/>
      <family val="3"/>
    </font>
    <font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4999699890613556"/>
      <name val="Calibri"/>
      <family val="2"/>
    </font>
    <font>
      <sz val="9"/>
      <color theme="1"/>
      <name val="Calibri"/>
      <family val="2"/>
    </font>
    <font>
      <b/>
      <sz val="8"/>
      <color theme="3"/>
      <name val="Arial Cyr"/>
      <family val="0"/>
    </font>
    <font>
      <b/>
      <sz val="10"/>
      <color theme="3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8"/>
      <color theme="9" tint="-0.24997000396251678"/>
      <name val="Courier New"/>
      <family val="3"/>
    </font>
    <font>
      <sz val="11"/>
      <color theme="9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dotted"/>
      <top style="dotted"/>
      <bottom style="dashed"/>
    </border>
    <border>
      <left style="dotted"/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 style="dotted"/>
      <top style="dotted"/>
      <bottom style="dashed"/>
    </border>
    <border>
      <left style="dotted"/>
      <right style="dotted"/>
      <top style="dotted"/>
      <bottom style="dashed"/>
    </border>
    <border>
      <left style="dotted"/>
      <right style="medium"/>
      <top style="dotted"/>
      <bottom style="dashed"/>
    </border>
    <border>
      <left style="medium"/>
      <right style="dotted"/>
      <top style="dashed"/>
      <bottom style="medium"/>
    </border>
    <border>
      <left style="dotted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dotted"/>
      <top style="dashed"/>
      <bottom style="medium"/>
    </border>
    <border>
      <left style="dotted"/>
      <right style="dotted"/>
      <top style="dashed"/>
      <bottom style="medium"/>
    </border>
    <border>
      <left style="dotted"/>
      <right style="medium"/>
      <top style="dash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medium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ck"/>
      <right style="thick"/>
      <top style="thick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dotted"/>
      <right style="thin"/>
      <top style="dotted"/>
      <bottom style="dotted"/>
    </border>
    <border>
      <left style="thick"/>
      <right style="thick"/>
      <top style="hair"/>
      <bottom style="thin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thick"/>
      <right style="thick"/>
      <top style="hair"/>
      <bottom style="thick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n"/>
      <bottom style="hair"/>
    </border>
    <border>
      <left style="thick"/>
      <right style="hair"/>
      <top style="thin"/>
      <bottom style="hair"/>
    </border>
    <border>
      <left style="hair"/>
      <right style="hair"/>
      <top style="thin"/>
      <bottom style="hair"/>
    </border>
    <border>
      <left style="thick"/>
      <right style="thick"/>
      <top style="hair"/>
      <bottom style="medium"/>
    </border>
    <border>
      <left style="thick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hair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dashed"/>
      <bottom style="dashed"/>
    </border>
    <border>
      <left style="dotted"/>
      <right style="dotted"/>
      <top style="dashed"/>
      <bottom style="dashed"/>
    </border>
    <border>
      <left style="dotted"/>
      <right style="medium"/>
      <top style="dashed"/>
      <bottom style="dashed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4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19" xfId="0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8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7" fillId="0" borderId="45" xfId="0" applyFont="1" applyBorder="1" applyAlignment="1">
      <alignment/>
    </xf>
    <xf numFmtId="0" fontId="17" fillId="0" borderId="46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48" xfId="0" applyFont="1" applyBorder="1" applyAlignment="1">
      <alignment/>
    </xf>
    <xf numFmtId="0" fontId="17" fillId="0" borderId="49" xfId="0" applyFont="1" applyBorder="1" applyAlignment="1">
      <alignment/>
    </xf>
    <xf numFmtId="0" fontId="17" fillId="0" borderId="50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7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8" fillId="0" borderId="36" xfId="0" applyFont="1" applyBorder="1" applyAlignment="1">
      <alignment/>
    </xf>
    <xf numFmtId="0" fontId="58" fillId="0" borderId="35" xfId="0" applyFont="1" applyBorder="1" applyAlignment="1">
      <alignment/>
    </xf>
    <xf numFmtId="0" fontId="58" fillId="0" borderId="38" xfId="0" applyFont="1" applyBorder="1" applyAlignment="1">
      <alignment/>
    </xf>
    <xf numFmtId="0" fontId="58" fillId="0" borderId="33" xfId="0" applyFont="1" applyBorder="1" applyAlignment="1">
      <alignment/>
    </xf>
    <xf numFmtId="0" fontId="58" fillId="0" borderId="34" xfId="0" applyFont="1" applyBorder="1" applyAlignment="1">
      <alignment/>
    </xf>
    <xf numFmtId="0" fontId="58" fillId="0" borderId="37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9" fillId="33" borderId="0" xfId="0" applyFont="1" applyFill="1" applyAlignment="1">
      <alignment/>
    </xf>
    <xf numFmtId="0" fontId="49" fillId="0" borderId="0" xfId="0" applyFont="1" applyAlignment="1">
      <alignment/>
    </xf>
    <xf numFmtId="0" fontId="0" fillId="33" borderId="53" xfId="0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7" fillId="31" borderId="68" xfId="0" applyFont="1" applyFill="1" applyBorder="1" applyAlignment="1">
      <alignment/>
    </xf>
    <xf numFmtId="0" fontId="17" fillId="31" borderId="69" xfId="0" applyFont="1" applyFill="1" applyBorder="1" applyAlignment="1">
      <alignment/>
    </xf>
    <xf numFmtId="0" fontId="17" fillId="31" borderId="70" xfId="0" applyFont="1" applyFill="1" applyBorder="1" applyAlignment="1">
      <alignment/>
    </xf>
    <xf numFmtId="0" fontId="15" fillId="31" borderId="36" xfId="0" applyFont="1" applyFill="1" applyBorder="1" applyAlignment="1">
      <alignment/>
    </xf>
    <xf numFmtId="0" fontId="15" fillId="31" borderId="34" xfId="0" applyFont="1" applyFill="1" applyBorder="1" applyAlignment="1">
      <alignment/>
    </xf>
    <xf numFmtId="0" fontId="15" fillId="31" borderId="37" xfId="0" applyFont="1" applyFill="1" applyBorder="1" applyAlignment="1">
      <alignment/>
    </xf>
    <xf numFmtId="0" fontId="0" fillId="31" borderId="36" xfId="0" applyFill="1" applyBorder="1" applyAlignment="1">
      <alignment/>
    </xf>
    <xf numFmtId="0" fontId="0" fillId="31" borderId="34" xfId="0" applyFill="1" applyBorder="1" applyAlignment="1">
      <alignment/>
    </xf>
    <xf numFmtId="0" fontId="0" fillId="31" borderId="37" xfId="0" applyFill="1" applyBorder="1" applyAlignment="1">
      <alignment/>
    </xf>
    <xf numFmtId="2" fontId="0" fillId="33" borderId="0" xfId="0" applyNumberFormat="1" applyFill="1" applyAlignment="1">
      <alignment horizontal="center" vertical="center"/>
    </xf>
    <xf numFmtId="0" fontId="11" fillId="35" borderId="0" xfId="53" applyFont="1" applyFill="1" applyProtection="1">
      <alignment/>
      <protection hidden="1"/>
    </xf>
    <xf numFmtId="0" fontId="9" fillId="35" borderId="0" xfId="53" applyFill="1" applyProtection="1">
      <alignment/>
      <protection hidden="1"/>
    </xf>
    <xf numFmtId="0" fontId="9" fillId="35" borderId="0" xfId="53" applyFill="1" applyAlignment="1" applyProtection="1">
      <alignment horizontal="left"/>
      <protection hidden="1"/>
    </xf>
    <xf numFmtId="49" fontId="11" fillId="35" borderId="0" xfId="53" applyNumberFormat="1" applyFont="1" applyFill="1" applyProtection="1">
      <alignment/>
      <protection hidden="1"/>
    </xf>
    <xf numFmtId="0" fontId="22" fillId="35" borderId="71" xfId="53" applyFont="1" applyFill="1" applyBorder="1" applyProtection="1">
      <alignment/>
      <protection hidden="1"/>
    </xf>
    <xf numFmtId="0" fontId="22" fillId="35" borderId="72" xfId="53" applyFont="1" applyFill="1" applyBorder="1" applyAlignment="1" applyProtection="1">
      <alignment horizontal="left"/>
      <protection hidden="1"/>
    </xf>
    <xf numFmtId="0" fontId="60" fillId="35" borderId="73" xfId="53" applyFont="1" applyFill="1" applyBorder="1" applyProtection="1">
      <alignment/>
      <protection hidden="1"/>
    </xf>
    <xf numFmtId="0" fontId="22" fillId="35" borderId="0" xfId="53" applyFont="1" applyFill="1" applyProtection="1">
      <alignment/>
      <protection hidden="1"/>
    </xf>
    <xf numFmtId="0" fontId="22" fillId="35" borderId="0" xfId="53" applyFont="1" applyFill="1" applyAlignment="1" applyProtection="1">
      <alignment horizontal="left"/>
      <protection hidden="1"/>
    </xf>
    <xf numFmtId="0" fontId="13" fillId="35" borderId="0" xfId="53" applyFont="1" applyFill="1" applyProtection="1">
      <alignment/>
      <protection hidden="1"/>
    </xf>
    <xf numFmtId="0" fontId="22" fillId="35" borderId="74" xfId="53" applyFont="1" applyFill="1" applyBorder="1" applyProtection="1">
      <alignment/>
      <protection hidden="1"/>
    </xf>
    <xf numFmtId="0" fontId="22" fillId="35" borderId="75" xfId="53" applyFont="1" applyFill="1" applyBorder="1" applyAlignment="1" applyProtection="1">
      <alignment horizontal="left"/>
      <protection hidden="1"/>
    </xf>
    <xf numFmtId="0" fontId="60" fillId="35" borderId="76" xfId="53" applyFont="1" applyFill="1" applyBorder="1" applyProtection="1">
      <alignment/>
      <protection hidden="1"/>
    </xf>
    <xf numFmtId="0" fontId="22" fillId="35" borderId="77" xfId="53" applyFont="1" applyFill="1" applyBorder="1" applyProtection="1">
      <alignment/>
      <protection hidden="1"/>
    </xf>
    <xf numFmtId="0" fontId="22" fillId="35" borderId="78" xfId="53" applyFont="1" applyFill="1" applyBorder="1" applyProtection="1">
      <alignment/>
      <protection hidden="1"/>
    </xf>
    <xf numFmtId="0" fontId="22" fillId="35" borderId="79" xfId="53" applyFont="1" applyFill="1" applyBorder="1" applyAlignment="1" applyProtection="1">
      <alignment horizontal="left"/>
      <protection hidden="1"/>
    </xf>
    <xf numFmtId="0" fontId="60" fillId="35" borderId="80" xfId="53" applyFont="1" applyFill="1" applyBorder="1" applyProtection="1">
      <alignment/>
      <protection hidden="1"/>
    </xf>
    <xf numFmtId="0" fontId="22" fillId="35" borderId="81" xfId="53" applyFont="1" applyFill="1" applyBorder="1" applyProtection="1">
      <alignment/>
      <protection hidden="1"/>
    </xf>
    <xf numFmtId="0" fontId="12" fillId="35" borderId="0" xfId="53" applyFont="1" applyFill="1" applyProtection="1">
      <alignment/>
      <protection hidden="1"/>
    </xf>
    <xf numFmtId="0" fontId="22" fillId="35" borderId="82" xfId="53" applyFont="1" applyFill="1" applyBorder="1" applyProtection="1">
      <alignment/>
      <protection hidden="1"/>
    </xf>
    <xf numFmtId="0" fontId="22" fillId="35" borderId="0" xfId="53" applyFont="1" applyFill="1" applyBorder="1" applyAlignment="1" applyProtection="1">
      <alignment horizontal="left"/>
      <protection hidden="1"/>
    </xf>
    <xf numFmtId="0" fontId="60" fillId="35" borderId="0" xfId="53" applyFont="1" applyFill="1" applyBorder="1" applyProtection="1">
      <alignment/>
      <protection hidden="1"/>
    </xf>
    <xf numFmtId="49" fontId="13" fillId="35" borderId="0" xfId="53" applyNumberFormat="1" applyFont="1" applyFill="1" applyProtection="1">
      <alignment/>
      <protection hidden="1"/>
    </xf>
    <xf numFmtId="49" fontId="11" fillId="35" borderId="0" xfId="53" applyNumberFormat="1" applyFont="1" applyFill="1" applyProtection="1">
      <alignment/>
      <protection hidden="1"/>
    </xf>
    <xf numFmtId="0" fontId="22" fillId="35" borderId="83" xfId="53" applyFont="1" applyFill="1" applyBorder="1" applyProtection="1">
      <alignment/>
      <protection hidden="1"/>
    </xf>
    <xf numFmtId="0" fontId="22" fillId="35" borderId="84" xfId="53" applyFont="1" applyFill="1" applyBorder="1" applyProtection="1">
      <alignment/>
      <protection hidden="1"/>
    </xf>
    <xf numFmtId="0" fontId="22" fillId="35" borderId="85" xfId="53" applyFont="1" applyFill="1" applyBorder="1" applyAlignment="1" applyProtection="1">
      <alignment horizontal="left"/>
      <protection hidden="1"/>
    </xf>
    <xf numFmtId="0" fontId="60" fillId="35" borderId="86" xfId="53" applyFont="1" applyFill="1" applyBorder="1" applyProtection="1">
      <alignment/>
      <protection hidden="1"/>
    </xf>
    <xf numFmtId="0" fontId="9" fillId="35" borderId="0" xfId="53" applyFill="1" applyBorder="1" applyProtection="1">
      <alignment/>
      <protection hidden="1"/>
    </xf>
    <xf numFmtId="0" fontId="61" fillId="35" borderId="0" xfId="53" applyFont="1" applyFill="1" applyBorder="1" applyProtection="1">
      <alignment/>
      <protection hidden="1"/>
    </xf>
    <xf numFmtId="0" fontId="22" fillId="35" borderId="87" xfId="53" applyFont="1" applyFill="1" applyBorder="1" applyProtection="1">
      <alignment/>
      <protection hidden="1"/>
    </xf>
    <xf numFmtId="0" fontId="60" fillId="35" borderId="0" xfId="53" applyFont="1" applyFill="1" applyProtection="1">
      <alignment/>
      <protection hidden="1"/>
    </xf>
    <xf numFmtId="0" fontId="9" fillId="35" borderId="82" xfId="53" applyFill="1" applyBorder="1" applyProtection="1">
      <alignment/>
      <protection hidden="1"/>
    </xf>
    <xf numFmtId="0" fontId="61" fillId="35" borderId="0" xfId="53" applyFont="1" applyFill="1" applyProtection="1">
      <alignment/>
      <protection hidden="1"/>
    </xf>
    <xf numFmtId="0" fontId="9" fillId="35" borderId="0" xfId="53" applyFill="1" applyBorder="1" applyAlignment="1" applyProtection="1">
      <alignment vertical="top"/>
      <protection hidden="1"/>
    </xf>
    <xf numFmtId="0" fontId="61" fillId="35" borderId="0" xfId="53" applyFont="1" applyFill="1" applyBorder="1" applyAlignment="1" applyProtection="1">
      <alignment vertical="top"/>
      <protection hidden="1"/>
    </xf>
    <xf numFmtId="0" fontId="9" fillId="35" borderId="0" xfId="53" applyNumberFormat="1" applyFill="1" applyProtection="1">
      <alignment/>
      <protection hidden="1"/>
    </xf>
    <xf numFmtId="0" fontId="14" fillId="0" borderId="0" xfId="0" applyFont="1" applyFill="1" applyAlignment="1">
      <alignment/>
    </xf>
    <xf numFmtId="0" fontId="11" fillId="35" borderId="0" xfId="53" applyFont="1" applyFill="1" applyProtection="1">
      <alignment/>
      <protection hidden="1"/>
    </xf>
    <xf numFmtId="49" fontId="9" fillId="35" borderId="0" xfId="53" applyNumberFormat="1" applyFill="1" applyProtection="1">
      <alignment/>
      <protection hidden="1"/>
    </xf>
    <xf numFmtId="0" fontId="13" fillId="35" borderId="88" xfId="53" applyFont="1" applyFill="1" applyBorder="1" applyProtection="1">
      <alignment/>
      <protection hidden="1"/>
    </xf>
    <xf numFmtId="0" fontId="11" fillId="35" borderId="47" xfId="53" applyFont="1" applyFill="1" applyBorder="1" applyProtection="1">
      <alignment/>
      <protection hidden="1"/>
    </xf>
    <xf numFmtId="0" fontId="9" fillId="35" borderId="48" xfId="53" applyFill="1" applyBorder="1" applyProtection="1">
      <alignment/>
      <protection hidden="1"/>
    </xf>
    <xf numFmtId="0" fontId="9" fillId="35" borderId="49" xfId="53" applyFill="1" applyBorder="1" applyProtection="1">
      <alignment/>
      <protection hidden="1"/>
    </xf>
    <xf numFmtId="0" fontId="9" fillId="35" borderId="89" xfId="53" applyFill="1" applyBorder="1" applyProtection="1">
      <alignment/>
      <protection hidden="1"/>
    </xf>
    <xf numFmtId="0" fontId="9" fillId="35" borderId="90" xfId="53" applyFill="1" applyBorder="1" applyProtection="1">
      <alignment/>
      <protection hidden="1"/>
    </xf>
    <xf numFmtId="0" fontId="9" fillId="35" borderId="91" xfId="53" applyFill="1" applyBorder="1" applyProtection="1">
      <alignment/>
      <protection hidden="1"/>
    </xf>
    <xf numFmtId="0" fontId="9" fillId="35" borderId="92" xfId="53" applyFill="1" applyBorder="1" applyProtection="1">
      <alignment/>
      <protection hidden="1"/>
    </xf>
    <xf numFmtId="0" fontId="10" fillId="35" borderId="90" xfId="53" applyFont="1" applyFill="1" applyBorder="1" applyProtection="1">
      <alignment/>
      <protection hidden="1"/>
    </xf>
    <xf numFmtId="0" fontId="62" fillId="35" borderId="0" xfId="53" applyFont="1" applyFill="1" applyProtection="1">
      <alignment/>
      <protection hidden="1"/>
    </xf>
    <xf numFmtId="0" fontId="11" fillId="35" borderId="0" xfId="53" applyFont="1" applyFill="1" applyBorder="1" applyProtection="1">
      <alignment/>
      <protection hidden="1"/>
    </xf>
    <xf numFmtId="0" fontId="11" fillId="35" borderId="38" xfId="53" applyFont="1" applyFill="1" applyBorder="1" applyProtection="1">
      <alignment/>
      <protection hidden="1"/>
    </xf>
    <xf numFmtId="0" fontId="9" fillId="35" borderId="33" xfId="53" applyFill="1" applyBorder="1" applyProtection="1">
      <alignment/>
      <protection hidden="1"/>
    </xf>
    <xf numFmtId="0" fontId="9" fillId="35" borderId="34" xfId="53" applyFill="1" applyBorder="1" applyProtection="1">
      <alignment/>
      <protection hidden="1"/>
    </xf>
    <xf numFmtId="0" fontId="9" fillId="35" borderId="93" xfId="53" applyFill="1" applyBorder="1" applyProtection="1">
      <alignment/>
      <protection hidden="1"/>
    </xf>
    <xf numFmtId="0" fontId="9" fillId="35" borderId="94" xfId="53" applyFill="1" applyBorder="1" applyProtection="1">
      <alignment/>
      <protection hidden="1"/>
    </xf>
    <xf numFmtId="0" fontId="9" fillId="35" borderId="95" xfId="53" applyFill="1" applyBorder="1" applyProtection="1">
      <alignment/>
      <protection hidden="1"/>
    </xf>
    <xf numFmtId="0" fontId="9" fillId="35" borderId="96" xfId="53" applyFill="1" applyBorder="1" applyProtection="1">
      <alignment/>
      <protection hidden="1"/>
    </xf>
    <xf numFmtId="0" fontId="10" fillId="35" borderId="94" xfId="53" applyFont="1" applyFill="1" applyBorder="1" applyProtection="1">
      <alignment/>
      <protection hidden="1"/>
    </xf>
    <xf numFmtId="0" fontId="9" fillId="35" borderId="97" xfId="53" applyFill="1" applyBorder="1" applyProtection="1">
      <alignment/>
      <protection hidden="1"/>
    </xf>
    <xf numFmtId="0" fontId="9" fillId="35" borderId="98" xfId="53" applyFill="1" applyBorder="1" applyProtection="1">
      <alignment/>
      <protection hidden="1"/>
    </xf>
    <xf numFmtId="0" fontId="9" fillId="35" borderId="99" xfId="53" applyFill="1" applyBorder="1" applyProtection="1">
      <alignment/>
      <protection hidden="1"/>
    </xf>
    <xf numFmtId="0" fontId="10" fillId="35" borderId="97" xfId="53" applyFont="1" applyFill="1" applyBorder="1" applyProtection="1">
      <alignment/>
      <protection hidden="1"/>
    </xf>
    <xf numFmtId="0" fontId="9" fillId="35" borderId="100" xfId="53" applyFill="1" applyBorder="1" applyProtection="1">
      <alignment/>
      <protection hidden="1"/>
    </xf>
    <xf numFmtId="0" fontId="9" fillId="35" borderId="101" xfId="53" applyFill="1" applyBorder="1" applyProtection="1">
      <alignment/>
      <protection hidden="1"/>
    </xf>
    <xf numFmtId="0" fontId="9" fillId="35" borderId="102" xfId="53" applyFill="1" applyBorder="1" applyProtection="1">
      <alignment/>
      <protection hidden="1"/>
    </xf>
    <xf numFmtId="0" fontId="9" fillId="35" borderId="103" xfId="53" applyFill="1" applyBorder="1" applyProtection="1">
      <alignment/>
      <protection hidden="1"/>
    </xf>
    <xf numFmtId="0" fontId="10" fillId="35" borderId="101" xfId="53" applyFont="1" applyFill="1" applyBorder="1" applyProtection="1">
      <alignment/>
      <protection hidden="1"/>
    </xf>
    <xf numFmtId="0" fontId="9" fillId="35" borderId="104" xfId="53" applyFill="1" applyBorder="1" applyProtection="1">
      <alignment/>
      <protection hidden="1"/>
    </xf>
    <xf numFmtId="0" fontId="9" fillId="35" borderId="105" xfId="53" applyFill="1" applyBorder="1" applyProtection="1">
      <alignment/>
      <protection hidden="1"/>
    </xf>
    <xf numFmtId="0" fontId="9" fillId="35" borderId="106" xfId="53" applyFill="1" applyBorder="1" applyProtection="1">
      <alignment/>
      <protection hidden="1"/>
    </xf>
    <xf numFmtId="0" fontId="10" fillId="35" borderId="104" xfId="53" applyFont="1" applyFill="1" applyBorder="1" applyProtection="1">
      <alignment/>
      <protection hidden="1"/>
    </xf>
    <xf numFmtId="0" fontId="9" fillId="35" borderId="90" xfId="53" applyFill="1" applyBorder="1" applyProtection="1">
      <alignment/>
      <protection hidden="1" locked="0"/>
    </xf>
    <xf numFmtId="0" fontId="9" fillId="35" borderId="20" xfId="53" applyFill="1" applyBorder="1" applyProtection="1">
      <alignment/>
      <protection hidden="1"/>
    </xf>
    <xf numFmtId="0" fontId="10" fillId="35" borderId="107" xfId="53" applyFont="1" applyFill="1" applyBorder="1" applyProtection="1">
      <alignment/>
      <protection hidden="1"/>
    </xf>
    <xf numFmtId="0" fontId="9" fillId="35" borderId="108" xfId="53" applyFill="1" applyBorder="1" applyProtection="1">
      <alignment/>
      <protection hidden="1"/>
    </xf>
    <xf numFmtId="0" fontId="10" fillId="35" borderId="109" xfId="53" applyFont="1" applyFill="1" applyBorder="1" applyProtection="1">
      <alignment/>
      <protection hidden="1"/>
    </xf>
    <xf numFmtId="0" fontId="13" fillId="35" borderId="90" xfId="53" applyFont="1" applyFill="1" applyBorder="1" applyProtection="1">
      <alignment/>
      <protection hidden="1"/>
    </xf>
    <xf numFmtId="0" fontId="13" fillId="35" borderId="97" xfId="53" applyFont="1" applyFill="1" applyBorder="1" applyProtection="1">
      <alignment/>
      <protection hidden="1"/>
    </xf>
    <xf numFmtId="0" fontId="9" fillId="35" borderId="94" xfId="53" applyFill="1" applyBorder="1" applyProtection="1">
      <alignment/>
      <protection hidden="1" locked="0"/>
    </xf>
    <xf numFmtId="0" fontId="9" fillId="35" borderId="110" xfId="53" applyFill="1" applyBorder="1" applyProtection="1">
      <alignment/>
      <protection hidden="1"/>
    </xf>
    <xf numFmtId="0" fontId="9" fillId="35" borderId="111" xfId="53" applyFill="1" applyBorder="1" applyProtection="1">
      <alignment/>
      <protection hidden="1"/>
    </xf>
    <xf numFmtId="0" fontId="9" fillId="35" borderId="112" xfId="53" applyFill="1" applyBorder="1" applyProtection="1">
      <alignment/>
      <protection hidden="1"/>
    </xf>
    <xf numFmtId="0" fontId="10" fillId="35" borderId="110" xfId="53" applyFont="1" applyFill="1" applyBorder="1" applyProtection="1">
      <alignment/>
      <protection hidden="1"/>
    </xf>
    <xf numFmtId="0" fontId="10" fillId="35" borderId="0" xfId="53" applyFont="1" applyFill="1" applyBorder="1" applyProtection="1">
      <alignment/>
      <protection hidden="1"/>
    </xf>
    <xf numFmtId="0" fontId="11" fillId="35" borderId="113" xfId="53" applyFont="1" applyFill="1" applyBorder="1" applyProtection="1">
      <alignment/>
      <protection hidden="1"/>
    </xf>
    <xf numFmtId="0" fontId="9" fillId="35" borderId="114" xfId="53" applyFill="1" applyBorder="1" applyProtection="1">
      <alignment/>
      <protection hidden="1"/>
    </xf>
    <xf numFmtId="0" fontId="9" fillId="35" borderId="115" xfId="53" applyFill="1" applyBorder="1" applyProtection="1">
      <alignment/>
      <protection hidden="1"/>
    </xf>
    <xf numFmtId="0" fontId="9" fillId="35" borderId="116" xfId="53" applyFill="1" applyBorder="1" applyProtection="1">
      <alignment/>
      <protection hidden="1"/>
    </xf>
    <xf numFmtId="0" fontId="13" fillId="35" borderId="0" xfId="53" applyFont="1" applyFill="1" applyBorder="1" applyProtection="1">
      <alignment/>
      <protection hidden="1"/>
    </xf>
    <xf numFmtId="0" fontId="11" fillId="35" borderId="0" xfId="53" applyFont="1" applyFill="1" applyBorder="1" applyProtection="1">
      <alignment/>
      <protection hidden="1"/>
    </xf>
    <xf numFmtId="0" fontId="9" fillId="35" borderId="22" xfId="53" applyFill="1" applyBorder="1" applyProtection="1">
      <alignment/>
      <protection hidden="1" locked="0"/>
    </xf>
    <xf numFmtId="0" fontId="12" fillId="35" borderId="0" xfId="53" applyFont="1" applyFill="1" applyProtection="1">
      <alignment/>
      <protection hidden="1"/>
    </xf>
    <xf numFmtId="0" fontId="13" fillId="35" borderId="31" xfId="53" applyFont="1" applyFill="1" applyBorder="1" applyAlignment="1" applyProtection="1">
      <alignment horizontal="left"/>
      <protection hidden="1"/>
    </xf>
    <xf numFmtId="0" fontId="13" fillId="35" borderId="22" xfId="53" applyFont="1" applyFill="1" applyBorder="1" applyAlignment="1" applyProtection="1">
      <alignment horizontal="right"/>
      <protection hidden="1"/>
    </xf>
    <xf numFmtId="0" fontId="13" fillId="35" borderId="117" xfId="53" applyFont="1" applyFill="1" applyBorder="1" applyAlignment="1" applyProtection="1">
      <alignment horizontal="center"/>
      <protection hidden="1"/>
    </xf>
    <xf numFmtId="0" fontId="13" fillId="35" borderId="118" xfId="53" applyFont="1" applyFill="1" applyBorder="1" applyAlignment="1" applyProtection="1">
      <alignment horizontal="center"/>
      <protection hidden="1"/>
    </xf>
    <xf numFmtId="0" fontId="13" fillId="35" borderId="119" xfId="53" applyFont="1" applyFill="1" applyBorder="1" applyAlignment="1" applyProtection="1">
      <alignment horizontal="center"/>
      <protection hidden="1"/>
    </xf>
    <xf numFmtId="0" fontId="63" fillId="35" borderId="0" xfId="53" applyFont="1" applyFill="1" applyProtection="1">
      <alignment/>
      <protection hidden="1"/>
    </xf>
    <xf numFmtId="0" fontId="9" fillId="35" borderId="0" xfId="53" applyFill="1" applyBorder="1" applyProtection="1">
      <alignment/>
      <protection hidden="1" locked="0"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17" fillId="35" borderId="12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5" fillId="35" borderId="12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0" fillId="35" borderId="120" xfId="0" applyFill="1" applyBorder="1" applyAlignment="1">
      <alignment/>
    </xf>
    <xf numFmtId="0" fontId="0" fillId="35" borderId="0" xfId="0" applyFill="1" applyBorder="1" applyAlignment="1">
      <alignment/>
    </xf>
    <xf numFmtId="0" fontId="18" fillId="35" borderId="0" xfId="0" applyFont="1" applyFill="1" applyAlignment="1">
      <alignment/>
    </xf>
    <xf numFmtId="0" fontId="17" fillId="35" borderId="68" xfId="0" applyFont="1" applyFill="1" applyBorder="1" applyAlignment="1">
      <alignment/>
    </xf>
    <xf numFmtId="0" fontId="17" fillId="35" borderId="69" xfId="0" applyFont="1" applyFill="1" applyBorder="1" applyAlignment="1">
      <alignment/>
    </xf>
    <xf numFmtId="0" fontId="17" fillId="35" borderId="70" xfId="0" applyFont="1" applyFill="1" applyBorder="1" applyAlignment="1">
      <alignment/>
    </xf>
    <xf numFmtId="0" fontId="15" fillId="35" borderId="36" xfId="0" applyFont="1" applyFill="1" applyBorder="1" applyAlignment="1">
      <alignment/>
    </xf>
    <xf numFmtId="0" fontId="15" fillId="35" borderId="34" xfId="0" applyFont="1" applyFill="1" applyBorder="1" applyAlignment="1">
      <alignment/>
    </xf>
    <xf numFmtId="0" fontId="15" fillId="35" borderId="37" xfId="0" applyFont="1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56" xfId="0" applyFill="1" applyBorder="1" applyAlignment="1">
      <alignment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121" xfId="0" applyFill="1" applyBorder="1" applyAlignment="1">
      <alignment/>
    </xf>
    <xf numFmtId="0" fontId="0" fillId="35" borderId="122" xfId="0" applyFill="1" applyBorder="1" applyAlignment="1">
      <alignment/>
    </xf>
    <xf numFmtId="0" fontId="0" fillId="35" borderId="123" xfId="0" applyFill="1" applyBorder="1" applyAlignment="1">
      <alignment/>
    </xf>
    <xf numFmtId="0" fontId="0" fillId="35" borderId="62" xfId="0" applyFill="1" applyBorder="1" applyAlignment="1">
      <alignment/>
    </xf>
    <xf numFmtId="0" fontId="0" fillId="35" borderId="66" xfId="0" applyFill="1" applyBorder="1" applyAlignment="1">
      <alignment/>
    </xf>
    <xf numFmtId="0" fontId="0" fillId="35" borderId="67" xfId="0" applyFill="1" applyBorder="1" applyAlignment="1">
      <alignment/>
    </xf>
    <xf numFmtId="0" fontId="5" fillId="33" borderId="124" xfId="0" applyFont="1" applyFill="1" applyBorder="1" applyAlignment="1">
      <alignment horizontal="center" vertical="center"/>
    </xf>
    <xf numFmtId="0" fontId="0" fillId="33" borderId="125" xfId="0" applyFill="1" applyBorder="1" applyAlignment="1">
      <alignment horizontal="center" vertical="center"/>
    </xf>
    <xf numFmtId="0" fontId="0" fillId="33" borderId="126" xfId="0" applyFill="1" applyBorder="1" applyAlignment="1">
      <alignment horizontal="center" vertical="center"/>
    </xf>
    <xf numFmtId="0" fontId="5" fillId="33" borderId="124" xfId="0" applyFont="1" applyFill="1" applyBorder="1" applyAlignment="1">
      <alignment horizontal="center" vertical="center" wrapText="1"/>
    </xf>
    <xf numFmtId="0" fontId="5" fillId="33" borderId="124" xfId="0" applyFont="1" applyFill="1" applyBorder="1" applyAlignment="1" applyProtection="1">
      <alignment horizontal="center" vertical="center"/>
      <protection/>
    </xf>
    <xf numFmtId="0" fontId="0" fillId="33" borderId="125" xfId="0" applyFill="1" applyBorder="1" applyAlignment="1" applyProtection="1">
      <alignment horizontal="center" vertical="center"/>
      <protection/>
    </xf>
    <xf numFmtId="0" fontId="0" fillId="33" borderId="126" xfId="0" applyFill="1" applyBorder="1" applyAlignment="1" applyProtection="1">
      <alignment horizontal="center" vertical="center"/>
      <protection/>
    </xf>
    <xf numFmtId="0" fontId="5" fillId="33" borderId="124" xfId="0" applyFont="1" applyFill="1" applyBorder="1" applyAlignment="1" applyProtection="1">
      <alignment horizontal="center" vertical="center" wrapText="1"/>
      <protection/>
    </xf>
    <xf numFmtId="0" fontId="24" fillId="33" borderId="124" xfId="0" applyFont="1" applyFill="1" applyBorder="1" applyAlignment="1">
      <alignment horizontal="center" textRotation="90"/>
    </xf>
    <xf numFmtId="0" fontId="24" fillId="33" borderId="125" xfId="0" applyFont="1" applyFill="1" applyBorder="1" applyAlignment="1">
      <alignment horizontal="center" textRotation="90"/>
    </xf>
    <xf numFmtId="0" fontId="24" fillId="33" borderId="126" xfId="0" applyFont="1" applyFill="1" applyBorder="1" applyAlignment="1">
      <alignment horizontal="center" textRotation="90"/>
    </xf>
    <xf numFmtId="0" fontId="7" fillId="33" borderId="127" xfId="0" applyFont="1" applyFill="1" applyBorder="1" applyAlignment="1">
      <alignment horizontal="center" vertical="center"/>
    </xf>
    <xf numFmtId="0" fontId="20" fillId="0" borderId="128" xfId="0" applyFont="1" applyBorder="1" applyAlignment="1">
      <alignment horizontal="center"/>
    </xf>
    <xf numFmtId="0" fontId="14" fillId="0" borderId="128" xfId="0" applyFont="1" applyBorder="1" applyAlignment="1">
      <alignment horizontal="center"/>
    </xf>
    <xf numFmtId="0" fontId="64" fillId="31" borderId="129" xfId="0" applyFont="1" applyFill="1" applyBorder="1" applyAlignment="1">
      <alignment horizontal="center" vertical="center" textRotation="180"/>
    </xf>
    <xf numFmtId="0" fontId="65" fillId="0" borderId="130" xfId="0" applyFont="1" applyBorder="1" applyAlignment="1">
      <alignment horizontal="center" vertical="center" textRotation="180"/>
    </xf>
    <xf numFmtId="0" fontId="65" fillId="0" borderId="131" xfId="0" applyFont="1" applyBorder="1" applyAlignment="1">
      <alignment horizontal="center" vertical="center" textRotation="180"/>
    </xf>
    <xf numFmtId="0" fontId="23" fillId="35" borderId="132" xfId="53" applyFont="1" applyFill="1" applyBorder="1" applyAlignment="1" applyProtection="1">
      <alignment horizontal="center"/>
      <protection hidden="1"/>
    </xf>
    <xf numFmtId="0" fontId="23" fillId="35" borderId="22" xfId="53" applyFont="1" applyFill="1" applyBorder="1" applyAlignment="1" applyProtection="1">
      <alignment horizontal="center"/>
      <protection hidden="1"/>
    </xf>
    <xf numFmtId="0" fontId="23" fillId="0" borderId="22" xfId="53" applyFont="1" applyFill="1" applyBorder="1" applyAlignment="1" applyProtection="1">
      <alignment horizontal="center" vertical="top"/>
      <protection hidden="1"/>
    </xf>
    <xf numFmtId="0" fontId="23" fillId="0" borderId="133" xfId="53" applyFont="1" applyFill="1" applyBorder="1" applyAlignment="1" applyProtection="1">
      <alignment horizontal="center" vertical="top"/>
      <protection hidden="1"/>
    </xf>
    <xf numFmtId="0" fontId="23" fillId="0" borderId="134" xfId="53" applyFont="1" applyFill="1" applyBorder="1" applyAlignment="1" applyProtection="1">
      <alignment horizontal="center" vertical="top"/>
      <protection hidden="1"/>
    </xf>
    <xf numFmtId="0" fontId="23" fillId="0" borderId="135" xfId="53" applyFont="1" applyFill="1" applyBorder="1" applyAlignment="1" applyProtection="1">
      <alignment horizontal="center" vertical="top"/>
      <protection hidden="1"/>
    </xf>
    <xf numFmtId="0" fontId="23" fillId="35" borderId="136" xfId="53" applyFont="1" applyFill="1" applyBorder="1" applyAlignment="1" applyProtection="1">
      <alignment horizontal="center"/>
      <protection hidden="1"/>
    </xf>
    <xf numFmtId="0" fontId="23" fillId="35" borderId="134" xfId="53" applyFont="1" applyFill="1" applyBorder="1" applyAlignment="1" applyProtection="1">
      <alignment horizontal="center"/>
      <protection hidden="1"/>
    </xf>
    <xf numFmtId="0" fontId="61" fillId="35" borderId="137" xfId="53" applyFont="1" applyFill="1" applyBorder="1" applyAlignment="1" applyProtection="1">
      <alignment horizontal="center" vertical="top"/>
      <protection hidden="1"/>
    </xf>
    <xf numFmtId="0" fontId="61" fillId="35" borderId="138" xfId="53" applyFont="1" applyFill="1" applyBorder="1" applyAlignment="1" applyProtection="1">
      <alignment horizontal="center" vertical="top"/>
      <protection hidden="1"/>
    </xf>
    <xf numFmtId="0" fontId="61" fillId="35" borderId="139" xfId="53" applyFont="1" applyFill="1" applyBorder="1" applyAlignment="1" applyProtection="1">
      <alignment horizontal="center"/>
      <protection hidden="1"/>
    </xf>
    <xf numFmtId="0" fontId="61" fillId="35" borderId="140" xfId="53" applyFont="1" applyFill="1" applyBorder="1" applyAlignment="1" applyProtection="1">
      <alignment horizontal="center"/>
      <protection hidden="1"/>
    </xf>
    <xf numFmtId="0" fontId="9" fillId="35" borderId="141" xfId="53" applyFill="1" applyBorder="1" applyAlignment="1" applyProtection="1">
      <alignment horizontal="center" vertical="top"/>
      <protection hidden="1"/>
    </xf>
    <xf numFmtId="0" fontId="9" fillId="35" borderId="142" xfId="53" applyFill="1" applyBorder="1" applyAlignment="1" applyProtection="1">
      <alignment horizontal="center" vertical="top"/>
      <protection hidden="1"/>
    </xf>
    <xf numFmtId="0" fontId="9" fillId="35" borderId="143" xfId="53" applyFill="1" applyBorder="1" applyAlignment="1" applyProtection="1">
      <alignment horizontal="center"/>
      <protection hidden="1"/>
    </xf>
    <xf numFmtId="0" fontId="9" fillId="35" borderId="144" xfId="53" applyFill="1" applyBorder="1" applyAlignment="1" applyProtection="1">
      <alignment horizontal="center"/>
      <protection hidden="1"/>
    </xf>
    <xf numFmtId="0" fontId="9" fillId="35" borderId="145" xfId="53" applyFill="1" applyBorder="1" applyAlignment="1" applyProtection="1">
      <alignment horizontal="center" vertical="top"/>
      <protection hidden="1"/>
    </xf>
    <xf numFmtId="0" fontId="9" fillId="35" borderId="146" xfId="53" applyFill="1" applyBorder="1" applyAlignment="1" applyProtection="1">
      <alignment horizontal="center" vertical="top"/>
      <protection hidden="1"/>
    </xf>
    <xf numFmtId="0" fontId="9" fillId="35" borderId="147" xfId="53" applyFill="1" applyBorder="1" applyAlignment="1" applyProtection="1">
      <alignment horizontal="center"/>
      <protection hidden="1"/>
    </xf>
    <xf numFmtId="0" fontId="9" fillId="35" borderId="148" xfId="53" applyFill="1" applyBorder="1" applyAlignment="1" applyProtection="1">
      <alignment horizontal="center"/>
      <protection hidden="1"/>
    </xf>
    <xf numFmtId="0" fontId="61" fillId="35" borderId="149" xfId="53" applyFont="1" applyFill="1" applyBorder="1" applyAlignment="1" applyProtection="1">
      <alignment horizontal="center" vertical="top"/>
      <protection hidden="1"/>
    </xf>
    <xf numFmtId="0" fontId="61" fillId="35" borderId="86" xfId="53" applyFont="1" applyFill="1" applyBorder="1" applyAlignment="1" applyProtection="1">
      <alignment horizontal="center" vertical="top"/>
      <protection hidden="1"/>
    </xf>
    <xf numFmtId="0" fontId="61" fillId="35" borderId="73" xfId="53" applyFont="1" applyFill="1" applyBorder="1" applyAlignment="1" applyProtection="1">
      <alignment horizontal="center"/>
      <protection hidden="1"/>
    </xf>
    <xf numFmtId="0" fontId="61" fillId="35" borderId="149" xfId="53" applyFont="1" applyFill="1" applyBorder="1" applyAlignment="1" applyProtection="1">
      <alignment horizontal="center"/>
      <protection hidden="1"/>
    </xf>
    <xf numFmtId="0" fontId="9" fillId="35" borderId="150" xfId="53" applyFill="1" applyBorder="1" applyAlignment="1" applyProtection="1">
      <alignment horizontal="center" vertical="top"/>
      <protection hidden="1"/>
    </xf>
    <xf numFmtId="0" fontId="9" fillId="35" borderId="151" xfId="53" applyFill="1" applyBorder="1" applyAlignment="1" applyProtection="1">
      <alignment horizontal="center" vertical="top"/>
      <protection hidden="1"/>
    </xf>
    <xf numFmtId="0" fontId="9" fillId="35" borderId="152" xfId="53" applyFill="1" applyBorder="1" applyAlignment="1" applyProtection="1">
      <alignment horizontal="center"/>
      <protection hidden="1"/>
    </xf>
    <xf numFmtId="0" fontId="9" fillId="35" borderId="150" xfId="53" applyFill="1" applyBorder="1" applyAlignment="1" applyProtection="1">
      <alignment horizontal="center"/>
      <protection hidden="1"/>
    </xf>
    <xf numFmtId="0" fontId="9" fillId="35" borderId="153" xfId="53" applyFill="1" applyBorder="1" applyAlignment="1" applyProtection="1">
      <alignment horizontal="center" vertical="top"/>
      <protection hidden="1"/>
    </xf>
    <xf numFmtId="0" fontId="9" fillId="35" borderId="84" xfId="53" applyFill="1" applyBorder="1" applyAlignment="1" applyProtection="1">
      <alignment horizontal="center" vertical="top"/>
      <protection hidden="1"/>
    </xf>
    <xf numFmtId="0" fontId="9" fillId="35" borderId="77" xfId="53" applyFill="1" applyBorder="1" applyAlignment="1" applyProtection="1">
      <alignment horizontal="center"/>
      <protection hidden="1"/>
    </xf>
    <xf numFmtId="0" fontId="9" fillId="35" borderId="153" xfId="53" applyFill="1" applyBorder="1" applyAlignment="1" applyProtection="1">
      <alignment horizontal="center"/>
      <protection hidden="1"/>
    </xf>
    <xf numFmtId="0" fontId="61" fillId="35" borderId="154" xfId="53" applyFont="1" applyFill="1" applyBorder="1" applyAlignment="1" applyProtection="1">
      <alignment horizontal="center" vertical="top"/>
      <protection hidden="1"/>
    </xf>
    <xf numFmtId="0" fontId="61" fillId="35" borderId="155" xfId="53" applyFont="1" applyFill="1" applyBorder="1" applyAlignment="1" applyProtection="1">
      <alignment horizontal="center" vertical="top"/>
      <protection hidden="1"/>
    </xf>
    <xf numFmtId="0" fontId="61" fillId="35" borderId="156" xfId="53" applyFont="1" applyFill="1" applyBorder="1" applyAlignment="1" applyProtection="1">
      <alignment horizontal="center"/>
      <protection hidden="1"/>
    </xf>
    <xf numFmtId="0" fontId="61" fillId="35" borderId="154" xfId="53" applyFont="1" applyFill="1" applyBorder="1" applyAlignment="1" applyProtection="1">
      <alignment horizontal="center"/>
      <protection hidden="1"/>
    </xf>
    <xf numFmtId="0" fontId="9" fillId="35" borderId="22" xfId="53" applyFill="1" applyBorder="1" applyAlignment="1" applyProtection="1">
      <alignment horizontal="center" vertical="top"/>
      <protection hidden="1"/>
    </xf>
    <xf numFmtId="0" fontId="9" fillId="35" borderId="133" xfId="53" applyFill="1" applyBorder="1" applyAlignment="1" applyProtection="1">
      <alignment horizontal="center" vertical="top"/>
      <protection hidden="1"/>
    </xf>
    <xf numFmtId="0" fontId="9" fillId="35" borderId="132" xfId="53" applyFill="1" applyBorder="1" applyAlignment="1" applyProtection="1">
      <alignment horizontal="center"/>
      <protection hidden="1"/>
    </xf>
    <xf numFmtId="0" fontId="9" fillId="35" borderId="22" xfId="53" applyFill="1" applyBorder="1" applyAlignment="1" applyProtection="1">
      <alignment horizontal="center"/>
      <protection hidden="1"/>
    </xf>
    <xf numFmtId="0" fontId="9" fillId="35" borderId="134" xfId="53" applyFill="1" applyBorder="1" applyAlignment="1" applyProtection="1">
      <alignment horizontal="center" vertical="top"/>
      <protection hidden="1"/>
    </xf>
    <xf numFmtId="0" fontId="9" fillId="35" borderId="135" xfId="53" applyFill="1" applyBorder="1" applyAlignment="1" applyProtection="1">
      <alignment horizontal="center" vertical="top"/>
      <protection hidden="1"/>
    </xf>
    <xf numFmtId="0" fontId="9" fillId="35" borderId="136" xfId="53" applyFill="1" applyBorder="1" applyAlignment="1" applyProtection="1">
      <alignment horizontal="center"/>
      <protection hidden="1"/>
    </xf>
    <xf numFmtId="0" fontId="9" fillId="35" borderId="134" xfId="53" applyFill="1" applyBorder="1" applyAlignment="1" applyProtection="1">
      <alignment horizontal="center"/>
      <protection hidden="1"/>
    </xf>
    <xf numFmtId="0" fontId="0" fillId="33" borderId="157" xfId="0" applyFill="1" applyBorder="1" applyAlignment="1">
      <alignment horizontal="center" vertical="center"/>
    </xf>
    <xf numFmtId="0" fontId="0" fillId="33" borderId="158" xfId="0" applyFill="1" applyBorder="1" applyAlignment="1">
      <alignment horizontal="center" vertical="center"/>
    </xf>
    <xf numFmtId="0" fontId="0" fillId="33" borderId="159" xfId="0" applyFill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160" xfId="0" applyFont="1" applyBorder="1" applyAlignment="1">
      <alignment horizontal="center" vertical="center"/>
    </xf>
    <xf numFmtId="0" fontId="23" fillId="35" borderId="156" xfId="53" applyFont="1" applyFill="1" applyBorder="1" applyAlignment="1" applyProtection="1">
      <alignment horizontal="center" vertical="center"/>
      <protection hidden="1"/>
    </xf>
    <xf numFmtId="0" fontId="23" fillId="35" borderId="154" xfId="53" applyFont="1" applyFill="1" applyBorder="1" applyAlignment="1" applyProtection="1">
      <alignment horizontal="center" vertical="center"/>
      <protection hidden="1"/>
    </xf>
    <xf numFmtId="0" fontId="23" fillId="35" borderId="161" xfId="53" applyFont="1" applyFill="1" applyBorder="1" applyAlignment="1" applyProtection="1">
      <alignment horizontal="center" vertical="center"/>
      <protection hidden="1"/>
    </xf>
    <xf numFmtId="0" fontId="23" fillId="35" borderId="155" xfId="53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5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0</xdr:row>
      <xdr:rowOff>9525</xdr:rowOff>
    </xdr:from>
    <xdr:to>
      <xdr:col>12</xdr:col>
      <xdr:colOff>600075</xdr:colOff>
      <xdr:row>1</xdr:row>
      <xdr:rowOff>38100</xdr:rowOff>
    </xdr:to>
    <xdr:sp macro="[0]!tur">
      <xdr:nvSpPr>
        <xdr:cNvPr id="1" name="AutoShape 1"/>
        <xdr:cNvSpPr>
          <a:spLocks/>
        </xdr:cNvSpPr>
      </xdr:nvSpPr>
      <xdr:spPr>
        <a:xfrm>
          <a:off x="4905375" y="9525"/>
          <a:ext cx="742950" cy="228600"/>
        </a:xfrm>
        <a:prstGeom prst="roundRect">
          <a:avLst/>
        </a:prstGeom>
        <a:solidFill>
          <a:srgbClr val="3366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Обновить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57150</xdr:rowOff>
    </xdr:from>
    <xdr:to>
      <xdr:col>6</xdr:col>
      <xdr:colOff>314325</xdr:colOff>
      <xdr:row>3</xdr:row>
      <xdr:rowOff>28575</xdr:rowOff>
    </xdr:to>
    <xdr:sp macro="[0]!Лист2.MoveInfo">
      <xdr:nvSpPr>
        <xdr:cNvPr id="1" name="Прямоугольник 1"/>
        <xdr:cNvSpPr>
          <a:spLocks/>
        </xdr:cNvSpPr>
      </xdr:nvSpPr>
      <xdr:spPr>
        <a:xfrm>
          <a:off x="10544175" y="257175"/>
          <a:ext cx="141922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Перенести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2:CE36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J4" sqref="AJ4:AL4"/>
    </sheetView>
  </sheetViews>
  <sheetFormatPr defaultColWidth="9.140625" defaultRowHeight="15"/>
  <cols>
    <col min="1" max="1" width="4.7109375" style="19" customWidth="1"/>
    <col min="2" max="2" width="16.421875" style="19" bestFit="1" customWidth="1"/>
    <col min="3" max="11" width="2.421875" style="19" customWidth="1"/>
    <col min="12" max="12" width="5.8515625" style="19" customWidth="1"/>
    <col min="13" max="21" width="2.421875" style="19" customWidth="1"/>
    <col min="22" max="22" width="5.8515625" style="19" customWidth="1"/>
    <col min="23" max="31" width="2.421875" style="19" customWidth="1"/>
    <col min="32" max="32" width="5.8515625" style="19" customWidth="1"/>
    <col min="33" max="41" width="2.421875" style="19" customWidth="1"/>
    <col min="42" max="42" width="5.8515625" style="19" customWidth="1"/>
    <col min="43" max="51" width="2.421875" style="19" customWidth="1"/>
    <col min="52" max="52" width="5.8515625" style="19" customWidth="1"/>
    <col min="53" max="61" width="2.421875" style="19" customWidth="1"/>
    <col min="62" max="62" width="5.8515625" style="19" customWidth="1"/>
    <col min="63" max="71" width="2.421875" style="19" customWidth="1"/>
    <col min="72" max="72" width="5.8515625" style="19" customWidth="1"/>
    <col min="73" max="81" width="2.421875" style="19" customWidth="1"/>
    <col min="82" max="82" width="5.8515625" style="19" customWidth="1"/>
    <col min="83" max="83" width="11.7109375" style="19" bestFit="1" customWidth="1"/>
    <col min="84" max="91" width="2.421875" style="19" customWidth="1"/>
    <col min="92" max="92" width="5.8515625" style="19" customWidth="1"/>
    <col min="93" max="101" width="2.421875" style="19" customWidth="1"/>
    <col min="102" max="102" width="5.8515625" style="19" customWidth="1"/>
    <col min="103" max="103" width="14.421875" style="19" customWidth="1"/>
    <col min="104" max="16384" width="9.140625" style="19" customWidth="1"/>
  </cols>
  <sheetData>
    <row r="1" ht="6" customHeight="1"/>
    <row r="2" spans="3:81" ht="11.25" customHeight="1" thickBot="1">
      <c r="C2" s="244" t="s">
        <v>4</v>
      </c>
      <c r="D2" s="244"/>
      <c r="E2" s="244"/>
      <c r="F2" s="244"/>
      <c r="G2" s="244"/>
      <c r="H2" s="244"/>
      <c r="I2" s="244"/>
      <c r="J2" s="244"/>
      <c r="K2" s="244"/>
      <c r="M2" s="244" t="s">
        <v>5</v>
      </c>
      <c r="N2" s="244"/>
      <c r="O2" s="244"/>
      <c r="P2" s="244"/>
      <c r="Q2" s="244"/>
      <c r="R2" s="244"/>
      <c r="S2" s="244"/>
      <c r="T2" s="244"/>
      <c r="U2" s="244"/>
      <c r="W2" s="244" t="s">
        <v>7</v>
      </c>
      <c r="X2" s="244"/>
      <c r="Y2" s="244"/>
      <c r="Z2" s="244"/>
      <c r="AA2" s="244"/>
      <c r="AB2" s="244"/>
      <c r="AC2" s="244"/>
      <c r="AD2" s="244"/>
      <c r="AE2" s="244"/>
      <c r="AG2" s="244" t="s">
        <v>8</v>
      </c>
      <c r="AH2" s="244"/>
      <c r="AI2" s="244"/>
      <c r="AJ2" s="244"/>
      <c r="AK2" s="244"/>
      <c r="AL2" s="244"/>
      <c r="AM2" s="244"/>
      <c r="AN2" s="244"/>
      <c r="AO2" s="244"/>
      <c r="AQ2" s="244" t="s">
        <v>9</v>
      </c>
      <c r="AR2" s="244"/>
      <c r="AS2" s="244"/>
      <c r="AT2" s="244"/>
      <c r="AU2" s="244"/>
      <c r="AV2" s="244"/>
      <c r="AW2" s="244"/>
      <c r="AX2" s="244"/>
      <c r="AY2" s="244"/>
      <c r="BA2" s="244" t="s">
        <v>10</v>
      </c>
      <c r="BB2" s="244"/>
      <c r="BC2" s="244"/>
      <c r="BD2" s="244"/>
      <c r="BE2" s="244"/>
      <c r="BF2" s="244"/>
      <c r="BG2" s="244"/>
      <c r="BH2" s="244"/>
      <c r="BI2" s="244"/>
      <c r="BK2" s="244" t="s">
        <v>11</v>
      </c>
      <c r="BL2" s="244"/>
      <c r="BM2" s="244"/>
      <c r="BN2" s="244"/>
      <c r="BO2" s="244"/>
      <c r="BP2" s="244"/>
      <c r="BQ2" s="244"/>
      <c r="BR2" s="244"/>
      <c r="BS2" s="244"/>
      <c r="BU2" s="244" t="s">
        <v>12</v>
      </c>
      <c r="BV2" s="244"/>
      <c r="BW2" s="244"/>
      <c r="BX2" s="244"/>
      <c r="BY2" s="244"/>
      <c r="BZ2" s="244"/>
      <c r="CA2" s="244"/>
      <c r="CB2" s="244"/>
      <c r="CC2" s="244"/>
    </row>
    <row r="3" spans="3:81" s="78" customFormat="1" ht="94.5" customHeight="1" thickBot="1" thickTop="1">
      <c r="C3" s="241" t="s">
        <v>100</v>
      </c>
      <c r="D3" s="242"/>
      <c r="E3" s="243"/>
      <c r="F3" s="241" t="s">
        <v>101</v>
      </c>
      <c r="G3" s="242"/>
      <c r="H3" s="243"/>
      <c r="I3" s="241" t="s">
        <v>102</v>
      </c>
      <c r="J3" s="242"/>
      <c r="K3" s="243"/>
      <c r="M3" s="241" t="s">
        <v>103</v>
      </c>
      <c r="N3" s="242"/>
      <c r="O3" s="243"/>
      <c r="P3" s="241" t="s">
        <v>104</v>
      </c>
      <c r="Q3" s="242"/>
      <c r="R3" s="243"/>
      <c r="S3" s="241" t="s">
        <v>105</v>
      </c>
      <c r="T3" s="242"/>
      <c r="U3" s="243"/>
      <c r="W3" s="241" t="s">
        <v>106</v>
      </c>
      <c r="X3" s="242"/>
      <c r="Y3" s="243"/>
      <c r="Z3" s="241" t="s">
        <v>107</v>
      </c>
      <c r="AA3" s="242"/>
      <c r="AB3" s="243"/>
      <c r="AC3" s="241" t="s">
        <v>108</v>
      </c>
      <c r="AD3" s="242"/>
      <c r="AE3" s="243"/>
      <c r="AG3" s="241" t="s">
        <v>109</v>
      </c>
      <c r="AH3" s="242"/>
      <c r="AI3" s="243"/>
      <c r="AJ3" s="241" t="s">
        <v>110</v>
      </c>
      <c r="AK3" s="242"/>
      <c r="AL3" s="243"/>
      <c r="AM3" s="241" t="s">
        <v>111</v>
      </c>
      <c r="AN3" s="242"/>
      <c r="AO3" s="243"/>
      <c r="AQ3" s="241" t="s">
        <v>112</v>
      </c>
      <c r="AR3" s="242"/>
      <c r="AS3" s="243"/>
      <c r="AT3" s="241" t="s">
        <v>113</v>
      </c>
      <c r="AU3" s="242"/>
      <c r="AV3" s="243"/>
      <c r="AW3" s="241" t="s">
        <v>114</v>
      </c>
      <c r="AX3" s="242"/>
      <c r="AY3" s="243"/>
      <c r="BA3" s="241" t="s">
        <v>115</v>
      </c>
      <c r="BB3" s="242"/>
      <c r="BC3" s="243"/>
      <c r="BD3" s="241" t="s">
        <v>116</v>
      </c>
      <c r="BE3" s="242"/>
      <c r="BF3" s="243"/>
      <c r="BG3" s="241" t="s">
        <v>117</v>
      </c>
      <c r="BH3" s="242"/>
      <c r="BI3" s="243"/>
      <c r="BK3" s="241" t="s">
        <v>118</v>
      </c>
      <c r="BL3" s="242"/>
      <c r="BM3" s="243"/>
      <c r="BN3" s="241" t="s">
        <v>119</v>
      </c>
      <c r="BO3" s="242"/>
      <c r="BP3" s="243"/>
      <c r="BQ3" s="241" t="s">
        <v>120</v>
      </c>
      <c r="BR3" s="242"/>
      <c r="BS3" s="243"/>
      <c r="BU3" s="241" t="s">
        <v>121</v>
      </c>
      <c r="BV3" s="242"/>
      <c r="BW3" s="243"/>
      <c r="BX3" s="241" t="s">
        <v>122</v>
      </c>
      <c r="BY3" s="242"/>
      <c r="BZ3" s="243"/>
      <c r="CA3" s="241" t="s">
        <v>123</v>
      </c>
      <c r="CB3" s="242"/>
      <c r="CC3" s="243"/>
    </row>
    <row r="4" spans="2:82" ht="16.5" thickBot="1" thickTop="1">
      <c r="B4" s="20" t="s">
        <v>6</v>
      </c>
      <c r="C4" s="237">
        <v>2</v>
      </c>
      <c r="D4" s="238"/>
      <c r="E4" s="239"/>
      <c r="F4" s="237">
        <v>1</v>
      </c>
      <c r="G4" s="238"/>
      <c r="H4" s="239"/>
      <c r="I4" s="240">
        <v>2</v>
      </c>
      <c r="J4" s="238"/>
      <c r="K4" s="239"/>
      <c r="L4" s="18"/>
      <c r="M4" s="233">
        <v>0</v>
      </c>
      <c r="N4" s="234"/>
      <c r="O4" s="235"/>
      <c r="P4" s="233">
        <v>1</v>
      </c>
      <c r="Q4" s="234"/>
      <c r="R4" s="235"/>
      <c r="S4" s="236">
        <v>2</v>
      </c>
      <c r="T4" s="234"/>
      <c r="U4" s="235"/>
      <c r="V4" s="18"/>
      <c r="W4" s="233">
        <v>1</v>
      </c>
      <c r="X4" s="234"/>
      <c r="Y4" s="235"/>
      <c r="Z4" s="233">
        <v>1</v>
      </c>
      <c r="AA4" s="234"/>
      <c r="AB4" s="235"/>
      <c r="AC4" s="236"/>
      <c r="AD4" s="234"/>
      <c r="AE4" s="235"/>
      <c r="AF4" s="18"/>
      <c r="AG4" s="233">
        <v>1</v>
      </c>
      <c r="AH4" s="234"/>
      <c r="AI4" s="235"/>
      <c r="AJ4" s="233"/>
      <c r="AK4" s="234"/>
      <c r="AL4" s="235"/>
      <c r="AM4" s="236"/>
      <c r="AN4" s="234"/>
      <c r="AO4" s="235"/>
      <c r="AP4" s="18"/>
      <c r="AQ4" s="233"/>
      <c r="AR4" s="234"/>
      <c r="AS4" s="235"/>
      <c r="AT4" s="233"/>
      <c r="AU4" s="234"/>
      <c r="AV4" s="235"/>
      <c r="AW4" s="236"/>
      <c r="AX4" s="234"/>
      <c r="AY4" s="235"/>
      <c r="AZ4" s="18"/>
      <c r="BA4" s="233"/>
      <c r="BB4" s="234"/>
      <c r="BC4" s="235"/>
      <c r="BD4" s="233"/>
      <c r="BE4" s="234"/>
      <c r="BF4" s="235"/>
      <c r="BG4" s="236"/>
      <c r="BH4" s="234"/>
      <c r="BI4" s="235"/>
      <c r="BJ4" s="18"/>
      <c r="BK4" s="233"/>
      <c r="BL4" s="234"/>
      <c r="BM4" s="235"/>
      <c r="BN4" s="233"/>
      <c r="BO4" s="234"/>
      <c r="BP4" s="235"/>
      <c r="BQ4" s="236"/>
      <c r="BR4" s="234"/>
      <c r="BS4" s="235"/>
      <c r="BT4" s="18"/>
      <c r="BU4" s="233"/>
      <c r="BV4" s="234"/>
      <c r="BW4" s="235"/>
      <c r="BX4" s="233"/>
      <c r="BY4" s="234"/>
      <c r="BZ4" s="235"/>
      <c r="CA4" s="236"/>
      <c r="CB4" s="234"/>
      <c r="CC4" s="235"/>
      <c r="CD4" s="18"/>
    </row>
    <row r="5" spans="3:82" ht="16.5" thickBot="1" thickTop="1">
      <c r="C5" s="21">
        <v>1</v>
      </c>
      <c r="D5" s="22" t="s">
        <v>13</v>
      </c>
      <c r="E5" s="23">
        <v>2</v>
      </c>
      <c r="F5" s="21">
        <v>1</v>
      </c>
      <c r="G5" s="22" t="s">
        <v>13</v>
      </c>
      <c r="H5" s="23">
        <v>2</v>
      </c>
      <c r="I5" s="21">
        <v>1</v>
      </c>
      <c r="J5" s="22" t="s">
        <v>13</v>
      </c>
      <c r="K5" s="23">
        <v>2</v>
      </c>
      <c r="L5" s="24" t="s">
        <v>3</v>
      </c>
      <c r="M5" s="21">
        <v>1</v>
      </c>
      <c r="N5" s="22" t="s">
        <v>13</v>
      </c>
      <c r="O5" s="23">
        <v>2</v>
      </c>
      <c r="P5" s="21">
        <v>1</v>
      </c>
      <c r="Q5" s="22" t="s">
        <v>13</v>
      </c>
      <c r="R5" s="23">
        <v>2</v>
      </c>
      <c r="S5" s="21">
        <v>1</v>
      </c>
      <c r="T5" s="22" t="s">
        <v>13</v>
      </c>
      <c r="U5" s="23">
        <v>2</v>
      </c>
      <c r="V5" s="25" t="s">
        <v>3</v>
      </c>
      <c r="W5" s="21">
        <v>1</v>
      </c>
      <c r="X5" s="22" t="s">
        <v>13</v>
      </c>
      <c r="Y5" s="23">
        <v>2</v>
      </c>
      <c r="Z5" s="21">
        <v>1</v>
      </c>
      <c r="AA5" s="22" t="s">
        <v>13</v>
      </c>
      <c r="AB5" s="23">
        <v>2</v>
      </c>
      <c r="AC5" s="21">
        <v>1</v>
      </c>
      <c r="AD5" s="22" t="s">
        <v>13</v>
      </c>
      <c r="AE5" s="23">
        <v>2</v>
      </c>
      <c r="AF5" s="25" t="s">
        <v>3</v>
      </c>
      <c r="AG5" s="21">
        <v>1</v>
      </c>
      <c r="AH5" s="22" t="s">
        <v>13</v>
      </c>
      <c r="AI5" s="23">
        <v>2</v>
      </c>
      <c r="AJ5" s="21">
        <v>1</v>
      </c>
      <c r="AK5" s="22" t="s">
        <v>13</v>
      </c>
      <c r="AL5" s="23">
        <v>2</v>
      </c>
      <c r="AM5" s="21">
        <v>1</v>
      </c>
      <c r="AN5" s="22" t="s">
        <v>13</v>
      </c>
      <c r="AO5" s="23">
        <v>2</v>
      </c>
      <c r="AP5" s="25" t="s">
        <v>3</v>
      </c>
      <c r="AQ5" s="21">
        <v>1</v>
      </c>
      <c r="AR5" s="22" t="s">
        <v>13</v>
      </c>
      <c r="AS5" s="23">
        <v>2</v>
      </c>
      <c r="AT5" s="21">
        <v>1</v>
      </c>
      <c r="AU5" s="22" t="s">
        <v>13</v>
      </c>
      <c r="AV5" s="23">
        <v>2</v>
      </c>
      <c r="AW5" s="21">
        <v>1</v>
      </c>
      <c r="AX5" s="22" t="s">
        <v>13</v>
      </c>
      <c r="AY5" s="23">
        <v>2</v>
      </c>
      <c r="AZ5" s="25" t="s">
        <v>3</v>
      </c>
      <c r="BA5" s="21">
        <v>1</v>
      </c>
      <c r="BB5" s="22" t="s">
        <v>13</v>
      </c>
      <c r="BC5" s="23">
        <v>2</v>
      </c>
      <c r="BD5" s="21">
        <v>1</v>
      </c>
      <c r="BE5" s="22" t="s">
        <v>13</v>
      </c>
      <c r="BF5" s="23">
        <v>2</v>
      </c>
      <c r="BG5" s="21">
        <v>1</v>
      </c>
      <c r="BH5" s="22" t="s">
        <v>13</v>
      </c>
      <c r="BI5" s="23">
        <v>2</v>
      </c>
      <c r="BJ5" s="24" t="s">
        <v>3</v>
      </c>
      <c r="BK5" s="21">
        <v>1</v>
      </c>
      <c r="BL5" s="22" t="s">
        <v>13</v>
      </c>
      <c r="BM5" s="23">
        <v>2</v>
      </c>
      <c r="BN5" s="21">
        <v>1</v>
      </c>
      <c r="BO5" s="22" t="s">
        <v>13</v>
      </c>
      <c r="BP5" s="23">
        <v>2</v>
      </c>
      <c r="BQ5" s="21">
        <v>1</v>
      </c>
      <c r="BR5" s="22" t="s">
        <v>13</v>
      </c>
      <c r="BS5" s="23">
        <v>2</v>
      </c>
      <c r="BT5" s="25" t="s">
        <v>3</v>
      </c>
      <c r="BU5" s="21">
        <v>1</v>
      </c>
      <c r="BV5" s="22" t="s">
        <v>13</v>
      </c>
      <c r="BW5" s="23">
        <v>2</v>
      </c>
      <c r="BX5" s="21">
        <v>1</v>
      </c>
      <c r="BY5" s="22" t="s">
        <v>13</v>
      </c>
      <c r="BZ5" s="23">
        <v>2</v>
      </c>
      <c r="CA5" s="21">
        <v>1</v>
      </c>
      <c r="CB5" s="22" t="s">
        <v>13</v>
      </c>
      <c r="CC5" s="23">
        <v>2</v>
      </c>
      <c r="CD5" s="25" t="s">
        <v>3</v>
      </c>
    </row>
    <row r="6" spans="2:83" ht="15.75" thickTop="1">
      <c r="B6" s="294" t="s">
        <v>20</v>
      </c>
      <c r="C6" s="295">
        <v>1</v>
      </c>
      <c r="D6" s="10">
        <v>2</v>
      </c>
      <c r="E6" s="296">
        <v>9</v>
      </c>
      <c r="F6" s="9">
        <v>7</v>
      </c>
      <c r="G6" s="10">
        <v>6</v>
      </c>
      <c r="H6" s="296">
        <v>5</v>
      </c>
      <c r="I6" s="9">
        <v>8</v>
      </c>
      <c r="J6" s="10">
        <v>4</v>
      </c>
      <c r="K6" s="296">
        <v>3</v>
      </c>
      <c r="L6" s="297">
        <v>19</v>
      </c>
      <c r="M6" s="295">
        <v>6</v>
      </c>
      <c r="N6" s="10">
        <v>7</v>
      </c>
      <c r="O6" s="296">
        <v>5</v>
      </c>
      <c r="P6" s="9">
        <v>9</v>
      </c>
      <c r="Q6" s="10">
        <v>2</v>
      </c>
      <c r="R6" s="296">
        <v>1</v>
      </c>
      <c r="S6" s="9">
        <v>8</v>
      </c>
      <c r="T6" s="10">
        <v>4</v>
      </c>
      <c r="U6" s="296">
        <v>3</v>
      </c>
      <c r="V6" s="297">
        <v>19</v>
      </c>
      <c r="W6" s="295">
        <v>7</v>
      </c>
      <c r="X6" s="10">
        <v>6</v>
      </c>
      <c r="Y6" s="296">
        <v>5</v>
      </c>
      <c r="Z6" s="9">
        <v>9</v>
      </c>
      <c r="AA6" s="10">
        <v>2</v>
      </c>
      <c r="AB6" s="296">
        <v>1</v>
      </c>
      <c r="AC6" s="9">
        <v>3</v>
      </c>
      <c r="AD6" s="10">
        <v>4</v>
      </c>
      <c r="AE6" s="296">
        <v>8</v>
      </c>
      <c r="AF6" s="297">
        <v>16</v>
      </c>
      <c r="AG6" s="295">
        <v>8</v>
      </c>
      <c r="AH6" s="10">
        <v>4</v>
      </c>
      <c r="AI6" s="296">
        <v>3</v>
      </c>
      <c r="AJ6" s="9">
        <v>1</v>
      </c>
      <c r="AK6" s="10">
        <v>2</v>
      </c>
      <c r="AL6" s="296">
        <v>9</v>
      </c>
      <c r="AM6" s="9">
        <v>7</v>
      </c>
      <c r="AN6" s="10">
        <v>6</v>
      </c>
      <c r="AO6" s="296">
        <v>5</v>
      </c>
      <c r="AP6" s="297">
        <v>8</v>
      </c>
      <c r="AQ6" s="295">
        <v>1</v>
      </c>
      <c r="AR6" s="10">
        <v>2</v>
      </c>
      <c r="AS6" s="296">
        <v>9</v>
      </c>
      <c r="AT6" s="9">
        <v>7</v>
      </c>
      <c r="AU6" s="10">
        <v>6</v>
      </c>
      <c r="AV6" s="296">
        <v>5</v>
      </c>
      <c r="AW6" s="9">
        <v>3</v>
      </c>
      <c r="AX6" s="10">
        <v>4</v>
      </c>
      <c r="AY6" s="296">
        <v>8</v>
      </c>
      <c r="AZ6" s="297"/>
      <c r="BA6" s="295">
        <v>3</v>
      </c>
      <c r="BB6" s="10">
        <v>4</v>
      </c>
      <c r="BC6" s="296">
        <v>8</v>
      </c>
      <c r="BD6" s="9">
        <v>5</v>
      </c>
      <c r="BE6" s="10">
        <v>6</v>
      </c>
      <c r="BF6" s="296">
        <v>7</v>
      </c>
      <c r="BG6" s="9">
        <v>1</v>
      </c>
      <c r="BH6" s="10">
        <v>2</v>
      </c>
      <c r="BI6" s="296">
        <v>9</v>
      </c>
      <c r="BJ6" s="297"/>
      <c r="BK6" s="295">
        <v>9</v>
      </c>
      <c r="BL6" s="10">
        <v>2</v>
      </c>
      <c r="BM6" s="296">
        <v>1</v>
      </c>
      <c r="BN6" s="9">
        <v>3</v>
      </c>
      <c r="BO6" s="10">
        <v>4</v>
      </c>
      <c r="BP6" s="296">
        <v>8</v>
      </c>
      <c r="BQ6" s="9">
        <v>5</v>
      </c>
      <c r="BR6" s="10">
        <v>6</v>
      </c>
      <c r="BS6" s="296">
        <v>7</v>
      </c>
      <c r="BT6" s="297"/>
      <c r="BU6" s="295">
        <v>9</v>
      </c>
      <c r="BV6" s="10">
        <v>2</v>
      </c>
      <c r="BW6" s="296">
        <v>1</v>
      </c>
      <c r="BX6" s="9">
        <v>4</v>
      </c>
      <c r="BY6" s="10">
        <v>8</v>
      </c>
      <c r="BZ6" s="296">
        <v>3</v>
      </c>
      <c r="CA6" s="9">
        <v>5</v>
      </c>
      <c r="CB6" s="10">
        <v>7</v>
      </c>
      <c r="CC6" s="296">
        <v>6</v>
      </c>
      <c r="CD6" s="298"/>
      <c r="CE6" s="297">
        <v>62</v>
      </c>
    </row>
    <row r="7" spans="2:83" ht="15">
      <c r="B7" s="35" t="s">
        <v>82</v>
      </c>
      <c r="C7" s="37">
        <v>1</v>
      </c>
      <c r="D7" s="27">
        <v>6</v>
      </c>
      <c r="E7" s="39">
        <v>9</v>
      </c>
      <c r="F7" s="26">
        <v>8</v>
      </c>
      <c r="G7" s="27">
        <v>3</v>
      </c>
      <c r="H7" s="39">
        <v>5</v>
      </c>
      <c r="I7" s="26">
        <v>2</v>
      </c>
      <c r="J7" s="27">
        <v>7</v>
      </c>
      <c r="K7" s="39">
        <v>4</v>
      </c>
      <c r="L7" s="66">
        <v>21</v>
      </c>
      <c r="M7" s="37">
        <v>9</v>
      </c>
      <c r="N7" s="27">
        <v>4</v>
      </c>
      <c r="O7" s="39">
        <v>1</v>
      </c>
      <c r="P7" s="26">
        <v>7</v>
      </c>
      <c r="Q7" s="27">
        <v>6</v>
      </c>
      <c r="R7" s="39">
        <v>3</v>
      </c>
      <c r="S7" s="26">
        <v>8</v>
      </c>
      <c r="T7" s="27">
        <v>5</v>
      </c>
      <c r="U7" s="39">
        <v>2</v>
      </c>
      <c r="V7" s="66">
        <v>13</v>
      </c>
      <c r="W7" s="37">
        <v>5</v>
      </c>
      <c r="X7" s="27">
        <v>8</v>
      </c>
      <c r="Y7" s="39">
        <v>2</v>
      </c>
      <c r="Z7" s="26">
        <v>9</v>
      </c>
      <c r="AA7" s="27">
        <v>6</v>
      </c>
      <c r="AB7" s="39">
        <v>3</v>
      </c>
      <c r="AC7" s="26">
        <v>1</v>
      </c>
      <c r="AD7" s="27">
        <v>4</v>
      </c>
      <c r="AE7" s="39">
        <v>7</v>
      </c>
      <c r="AF7" s="66">
        <v>14</v>
      </c>
      <c r="AG7" s="37">
        <v>7</v>
      </c>
      <c r="AH7" s="27">
        <v>6</v>
      </c>
      <c r="AI7" s="39">
        <v>1</v>
      </c>
      <c r="AJ7" s="26">
        <v>4</v>
      </c>
      <c r="AK7" s="27">
        <v>2</v>
      </c>
      <c r="AL7" s="39">
        <v>9</v>
      </c>
      <c r="AM7" s="26">
        <v>3</v>
      </c>
      <c r="AN7" s="27">
        <v>8</v>
      </c>
      <c r="AO7" s="39">
        <v>5</v>
      </c>
      <c r="AP7" s="66">
        <v>7</v>
      </c>
      <c r="AQ7" s="37">
        <v>1</v>
      </c>
      <c r="AR7" s="27">
        <v>4</v>
      </c>
      <c r="AS7" s="39">
        <v>9</v>
      </c>
      <c r="AT7" s="26">
        <v>7</v>
      </c>
      <c r="AU7" s="27">
        <v>6</v>
      </c>
      <c r="AV7" s="39">
        <v>3</v>
      </c>
      <c r="AW7" s="26">
        <v>2</v>
      </c>
      <c r="AX7" s="27">
        <v>5</v>
      </c>
      <c r="AY7" s="39">
        <v>8</v>
      </c>
      <c r="AZ7" s="66"/>
      <c r="BA7" s="37">
        <v>9</v>
      </c>
      <c r="BB7" s="27">
        <v>3</v>
      </c>
      <c r="BC7" s="39">
        <v>4</v>
      </c>
      <c r="BD7" s="26">
        <v>8</v>
      </c>
      <c r="BE7" s="27">
        <v>6</v>
      </c>
      <c r="BF7" s="39">
        <v>2</v>
      </c>
      <c r="BG7" s="26">
        <v>1</v>
      </c>
      <c r="BH7" s="27">
        <v>5</v>
      </c>
      <c r="BI7" s="39">
        <v>7</v>
      </c>
      <c r="BJ7" s="66"/>
      <c r="BK7" s="37">
        <v>9</v>
      </c>
      <c r="BL7" s="27">
        <v>3</v>
      </c>
      <c r="BM7" s="39">
        <v>4</v>
      </c>
      <c r="BN7" s="26">
        <v>8</v>
      </c>
      <c r="BO7" s="27">
        <v>6</v>
      </c>
      <c r="BP7" s="39">
        <v>2</v>
      </c>
      <c r="BQ7" s="26">
        <v>5</v>
      </c>
      <c r="BR7" s="27">
        <v>1</v>
      </c>
      <c r="BS7" s="39">
        <v>7</v>
      </c>
      <c r="BT7" s="66"/>
      <c r="BU7" s="37">
        <v>5</v>
      </c>
      <c r="BV7" s="27">
        <v>9</v>
      </c>
      <c r="BW7" s="39">
        <v>3</v>
      </c>
      <c r="BX7" s="26">
        <v>8</v>
      </c>
      <c r="BY7" s="27">
        <v>2</v>
      </c>
      <c r="BZ7" s="39">
        <v>4</v>
      </c>
      <c r="CA7" s="26">
        <v>6</v>
      </c>
      <c r="CB7" s="27">
        <v>7</v>
      </c>
      <c r="CC7" s="39">
        <v>1</v>
      </c>
      <c r="CD7" s="68"/>
      <c r="CE7" s="66">
        <v>55</v>
      </c>
    </row>
    <row r="8" spans="2:83" ht="15">
      <c r="B8" s="35" t="s">
        <v>26</v>
      </c>
      <c r="C8" s="37">
        <v>1</v>
      </c>
      <c r="D8" s="27">
        <v>2</v>
      </c>
      <c r="E8" s="39">
        <v>9</v>
      </c>
      <c r="F8" s="26">
        <v>7</v>
      </c>
      <c r="G8" s="27">
        <v>6</v>
      </c>
      <c r="H8" s="39">
        <v>5</v>
      </c>
      <c r="I8" s="26">
        <v>8</v>
      </c>
      <c r="J8" s="27">
        <v>4</v>
      </c>
      <c r="K8" s="39">
        <v>3</v>
      </c>
      <c r="L8" s="66">
        <v>19</v>
      </c>
      <c r="M8" s="37">
        <v>6</v>
      </c>
      <c r="N8" s="27">
        <v>7</v>
      </c>
      <c r="O8" s="39">
        <v>5</v>
      </c>
      <c r="P8" s="26">
        <v>9</v>
      </c>
      <c r="Q8" s="27">
        <v>2</v>
      </c>
      <c r="R8" s="39">
        <v>1</v>
      </c>
      <c r="S8" s="26">
        <v>8</v>
      </c>
      <c r="T8" s="27">
        <v>4</v>
      </c>
      <c r="U8" s="39">
        <v>3</v>
      </c>
      <c r="V8" s="66">
        <v>19</v>
      </c>
      <c r="W8" s="37">
        <v>9</v>
      </c>
      <c r="X8" s="27">
        <v>2</v>
      </c>
      <c r="Y8" s="39">
        <v>1</v>
      </c>
      <c r="Z8" s="26">
        <v>8</v>
      </c>
      <c r="AA8" s="27">
        <v>4</v>
      </c>
      <c r="AB8" s="39">
        <v>3</v>
      </c>
      <c r="AC8" s="26">
        <v>5</v>
      </c>
      <c r="AD8" s="27">
        <v>6</v>
      </c>
      <c r="AE8" s="39">
        <v>7</v>
      </c>
      <c r="AF8" s="66">
        <v>17</v>
      </c>
      <c r="AG8" s="37">
        <v>7</v>
      </c>
      <c r="AH8" s="27">
        <v>6</v>
      </c>
      <c r="AI8" s="39">
        <v>5</v>
      </c>
      <c r="AJ8" s="26">
        <v>1</v>
      </c>
      <c r="AK8" s="27">
        <v>2</v>
      </c>
      <c r="AL8" s="39">
        <v>9</v>
      </c>
      <c r="AM8" s="26">
        <v>8</v>
      </c>
      <c r="AN8" s="27">
        <v>4</v>
      </c>
      <c r="AO8" s="39">
        <v>3</v>
      </c>
      <c r="AP8" s="66">
        <v>7</v>
      </c>
      <c r="AQ8" s="37">
        <v>1</v>
      </c>
      <c r="AR8" s="27">
        <v>2</v>
      </c>
      <c r="AS8" s="39">
        <v>9</v>
      </c>
      <c r="AT8" s="26">
        <v>5</v>
      </c>
      <c r="AU8" s="27">
        <v>6</v>
      </c>
      <c r="AV8" s="39">
        <v>7</v>
      </c>
      <c r="AW8" s="26">
        <v>3</v>
      </c>
      <c r="AX8" s="27">
        <v>4</v>
      </c>
      <c r="AY8" s="39">
        <v>8</v>
      </c>
      <c r="AZ8" s="66"/>
      <c r="BA8" s="37">
        <v>8</v>
      </c>
      <c r="BB8" s="27">
        <v>4</v>
      </c>
      <c r="BC8" s="39">
        <v>3</v>
      </c>
      <c r="BD8" s="26">
        <v>5</v>
      </c>
      <c r="BE8" s="27">
        <v>6</v>
      </c>
      <c r="BF8" s="39">
        <v>7</v>
      </c>
      <c r="BG8" s="26">
        <v>1</v>
      </c>
      <c r="BH8" s="27">
        <v>2</v>
      </c>
      <c r="BI8" s="39">
        <v>9</v>
      </c>
      <c r="BJ8" s="66"/>
      <c r="BK8" s="37">
        <v>9</v>
      </c>
      <c r="BL8" s="27">
        <v>2</v>
      </c>
      <c r="BM8" s="39">
        <v>1</v>
      </c>
      <c r="BN8" s="26">
        <v>3</v>
      </c>
      <c r="BO8" s="27">
        <v>4</v>
      </c>
      <c r="BP8" s="39">
        <v>8</v>
      </c>
      <c r="BQ8" s="26">
        <v>7</v>
      </c>
      <c r="BR8" s="27">
        <v>6</v>
      </c>
      <c r="BS8" s="39">
        <v>5</v>
      </c>
      <c r="BT8" s="66"/>
      <c r="BU8" s="37">
        <v>8</v>
      </c>
      <c r="BV8" s="27">
        <v>4</v>
      </c>
      <c r="BW8" s="39">
        <v>3</v>
      </c>
      <c r="BX8" s="26">
        <v>6</v>
      </c>
      <c r="BY8" s="27">
        <v>7</v>
      </c>
      <c r="BZ8" s="39">
        <v>5</v>
      </c>
      <c r="CA8" s="26">
        <v>9</v>
      </c>
      <c r="CB8" s="27">
        <v>2</v>
      </c>
      <c r="CC8" s="39">
        <v>1</v>
      </c>
      <c r="CD8" s="68"/>
      <c r="CE8" s="66">
        <v>62</v>
      </c>
    </row>
    <row r="9" spans="2:83" ht="15">
      <c r="B9" s="35" t="s">
        <v>73</v>
      </c>
      <c r="C9" s="37">
        <v>2</v>
      </c>
      <c r="D9" s="27">
        <v>3</v>
      </c>
      <c r="E9" s="39">
        <v>9</v>
      </c>
      <c r="F9" s="26">
        <v>7</v>
      </c>
      <c r="G9" s="27">
        <v>4</v>
      </c>
      <c r="H9" s="39">
        <v>5</v>
      </c>
      <c r="I9" s="26">
        <v>8</v>
      </c>
      <c r="J9" s="27">
        <v>6</v>
      </c>
      <c r="K9" s="39">
        <v>1</v>
      </c>
      <c r="L9" s="66">
        <v>17</v>
      </c>
      <c r="M9" s="37">
        <v>5</v>
      </c>
      <c r="N9" s="27">
        <v>7</v>
      </c>
      <c r="O9" s="39">
        <v>6</v>
      </c>
      <c r="P9" s="26">
        <v>9</v>
      </c>
      <c r="Q9" s="27">
        <v>3</v>
      </c>
      <c r="R9" s="39">
        <v>1</v>
      </c>
      <c r="S9" s="26">
        <v>8</v>
      </c>
      <c r="T9" s="27">
        <v>4</v>
      </c>
      <c r="U9" s="39">
        <v>2</v>
      </c>
      <c r="V9" s="66">
        <v>18</v>
      </c>
      <c r="W9" s="37">
        <v>8</v>
      </c>
      <c r="X9" s="27">
        <v>5</v>
      </c>
      <c r="Y9" s="39">
        <v>4</v>
      </c>
      <c r="Z9" s="26">
        <v>9</v>
      </c>
      <c r="AA9" s="27">
        <v>3</v>
      </c>
      <c r="AB9" s="39">
        <v>1</v>
      </c>
      <c r="AC9" s="26">
        <v>2</v>
      </c>
      <c r="AD9" s="27">
        <v>7</v>
      </c>
      <c r="AE9" s="39">
        <v>6</v>
      </c>
      <c r="AF9" s="66">
        <v>17</v>
      </c>
      <c r="AG9" s="37">
        <v>7</v>
      </c>
      <c r="AH9" s="27">
        <v>6</v>
      </c>
      <c r="AI9" s="39">
        <v>3</v>
      </c>
      <c r="AJ9" s="26">
        <v>2</v>
      </c>
      <c r="AK9" s="27">
        <v>4</v>
      </c>
      <c r="AL9" s="39">
        <v>9</v>
      </c>
      <c r="AM9" s="26">
        <v>8</v>
      </c>
      <c r="AN9" s="27">
        <v>5</v>
      </c>
      <c r="AO9" s="39">
        <v>1</v>
      </c>
      <c r="AP9" s="66">
        <v>7</v>
      </c>
      <c r="AQ9" s="37">
        <v>1</v>
      </c>
      <c r="AR9" s="27">
        <v>2</v>
      </c>
      <c r="AS9" s="39">
        <v>9</v>
      </c>
      <c r="AT9" s="26">
        <v>6</v>
      </c>
      <c r="AU9" s="27">
        <v>7</v>
      </c>
      <c r="AV9" s="39">
        <v>4</v>
      </c>
      <c r="AW9" s="26">
        <v>3</v>
      </c>
      <c r="AX9" s="27">
        <v>5</v>
      </c>
      <c r="AY9" s="39">
        <v>8</v>
      </c>
      <c r="AZ9" s="66"/>
      <c r="BA9" s="37">
        <v>8</v>
      </c>
      <c r="BB9" s="27">
        <v>6</v>
      </c>
      <c r="BC9" s="39">
        <v>3</v>
      </c>
      <c r="BD9" s="26">
        <v>2</v>
      </c>
      <c r="BE9" s="27">
        <v>5</v>
      </c>
      <c r="BF9" s="39">
        <v>7</v>
      </c>
      <c r="BG9" s="26">
        <v>1</v>
      </c>
      <c r="BH9" s="27">
        <v>4</v>
      </c>
      <c r="BI9" s="39">
        <v>9</v>
      </c>
      <c r="BJ9" s="66"/>
      <c r="BK9" s="37">
        <v>9</v>
      </c>
      <c r="BL9" s="27">
        <v>3</v>
      </c>
      <c r="BM9" s="39">
        <v>1</v>
      </c>
      <c r="BN9" s="26">
        <v>7</v>
      </c>
      <c r="BO9" s="27">
        <v>6</v>
      </c>
      <c r="BP9" s="39">
        <v>4</v>
      </c>
      <c r="BQ9" s="26">
        <v>8</v>
      </c>
      <c r="BR9" s="27">
        <v>5</v>
      </c>
      <c r="BS9" s="39">
        <v>2</v>
      </c>
      <c r="BT9" s="66"/>
      <c r="BU9" s="37">
        <v>8</v>
      </c>
      <c r="BV9" s="27">
        <v>5</v>
      </c>
      <c r="BW9" s="39">
        <v>1</v>
      </c>
      <c r="BX9" s="26">
        <v>9</v>
      </c>
      <c r="BY9" s="27">
        <v>4</v>
      </c>
      <c r="BZ9" s="39">
        <v>3</v>
      </c>
      <c r="CA9" s="26">
        <v>7</v>
      </c>
      <c r="CB9" s="27">
        <v>6</v>
      </c>
      <c r="CC9" s="39">
        <v>2</v>
      </c>
      <c r="CD9" s="68"/>
      <c r="CE9" s="66">
        <v>59</v>
      </c>
    </row>
    <row r="10" spans="2:83" ht="15">
      <c r="B10" s="35" t="s">
        <v>16</v>
      </c>
      <c r="C10" s="37">
        <v>1</v>
      </c>
      <c r="D10" s="27">
        <v>2</v>
      </c>
      <c r="E10" s="39">
        <v>9</v>
      </c>
      <c r="F10" s="26">
        <v>8</v>
      </c>
      <c r="G10" s="27">
        <v>4</v>
      </c>
      <c r="H10" s="39">
        <v>3</v>
      </c>
      <c r="I10" s="26">
        <v>7</v>
      </c>
      <c r="J10" s="27">
        <v>6</v>
      </c>
      <c r="K10" s="39">
        <v>5</v>
      </c>
      <c r="L10" s="66">
        <v>22</v>
      </c>
      <c r="M10" s="37">
        <v>9</v>
      </c>
      <c r="N10" s="27">
        <v>3</v>
      </c>
      <c r="O10" s="39">
        <v>1</v>
      </c>
      <c r="P10" s="26">
        <v>8</v>
      </c>
      <c r="Q10" s="27">
        <v>4</v>
      </c>
      <c r="R10" s="39">
        <v>2</v>
      </c>
      <c r="S10" s="26">
        <v>7</v>
      </c>
      <c r="T10" s="27">
        <v>6</v>
      </c>
      <c r="U10" s="39">
        <v>5</v>
      </c>
      <c r="V10" s="66">
        <v>16</v>
      </c>
      <c r="W10" s="37">
        <v>5</v>
      </c>
      <c r="X10" s="27">
        <v>7</v>
      </c>
      <c r="Y10" s="39">
        <v>6</v>
      </c>
      <c r="Z10" s="26">
        <v>8</v>
      </c>
      <c r="AA10" s="27">
        <v>4</v>
      </c>
      <c r="AB10" s="39">
        <v>3</v>
      </c>
      <c r="AC10" s="26">
        <v>1</v>
      </c>
      <c r="AD10" s="27">
        <v>2</v>
      </c>
      <c r="AE10" s="39">
        <v>9</v>
      </c>
      <c r="AF10" s="66">
        <v>13</v>
      </c>
      <c r="AG10" s="37">
        <v>7</v>
      </c>
      <c r="AH10" s="27">
        <v>6</v>
      </c>
      <c r="AI10" s="39">
        <v>5</v>
      </c>
      <c r="AJ10" s="26">
        <v>2</v>
      </c>
      <c r="AK10" s="27">
        <v>4</v>
      </c>
      <c r="AL10" s="39">
        <v>8</v>
      </c>
      <c r="AM10" s="26">
        <v>9</v>
      </c>
      <c r="AN10" s="27">
        <v>3</v>
      </c>
      <c r="AO10" s="39">
        <v>1</v>
      </c>
      <c r="AP10" s="66">
        <v>7</v>
      </c>
      <c r="AQ10" s="37">
        <v>1</v>
      </c>
      <c r="AR10" s="27">
        <v>3</v>
      </c>
      <c r="AS10" s="39">
        <v>9</v>
      </c>
      <c r="AT10" s="26">
        <v>5</v>
      </c>
      <c r="AU10" s="27">
        <v>6</v>
      </c>
      <c r="AV10" s="39">
        <v>7</v>
      </c>
      <c r="AW10" s="26">
        <v>2</v>
      </c>
      <c r="AX10" s="27">
        <v>4</v>
      </c>
      <c r="AY10" s="39">
        <v>8</v>
      </c>
      <c r="AZ10" s="66"/>
      <c r="BA10" s="37">
        <v>2</v>
      </c>
      <c r="BB10" s="27">
        <v>4</v>
      </c>
      <c r="BC10" s="39">
        <v>8</v>
      </c>
      <c r="BD10" s="26">
        <v>1</v>
      </c>
      <c r="BE10" s="27">
        <v>3</v>
      </c>
      <c r="BF10" s="39">
        <v>9</v>
      </c>
      <c r="BG10" s="26">
        <v>5</v>
      </c>
      <c r="BH10" s="27">
        <v>7</v>
      </c>
      <c r="BI10" s="39">
        <v>6</v>
      </c>
      <c r="BJ10" s="66"/>
      <c r="BK10" s="37">
        <v>8</v>
      </c>
      <c r="BL10" s="27">
        <v>4</v>
      </c>
      <c r="BM10" s="39">
        <v>2</v>
      </c>
      <c r="BN10" s="26">
        <v>1</v>
      </c>
      <c r="BO10" s="27">
        <v>3</v>
      </c>
      <c r="BP10" s="39">
        <v>9</v>
      </c>
      <c r="BQ10" s="26">
        <v>7</v>
      </c>
      <c r="BR10" s="27">
        <v>6</v>
      </c>
      <c r="BS10" s="39">
        <v>5</v>
      </c>
      <c r="BT10" s="66"/>
      <c r="BU10" s="37">
        <v>2</v>
      </c>
      <c r="BV10" s="27">
        <v>4</v>
      </c>
      <c r="BW10" s="39">
        <v>8</v>
      </c>
      <c r="BX10" s="26">
        <v>7</v>
      </c>
      <c r="BY10" s="27">
        <v>6</v>
      </c>
      <c r="BZ10" s="39">
        <v>5</v>
      </c>
      <c r="CA10" s="26">
        <v>9</v>
      </c>
      <c r="CB10" s="27">
        <v>3</v>
      </c>
      <c r="CC10" s="39">
        <v>1</v>
      </c>
      <c r="CD10" s="68"/>
      <c r="CE10" s="66">
        <v>58</v>
      </c>
    </row>
    <row r="11" spans="2:83" ht="15">
      <c r="B11" s="35" t="s">
        <v>29</v>
      </c>
      <c r="C11" s="37">
        <v>1</v>
      </c>
      <c r="D11" s="27">
        <v>2</v>
      </c>
      <c r="E11" s="39">
        <v>9</v>
      </c>
      <c r="F11" s="26">
        <v>6</v>
      </c>
      <c r="G11" s="27">
        <v>7</v>
      </c>
      <c r="H11" s="39">
        <v>4</v>
      </c>
      <c r="I11" s="26">
        <v>8</v>
      </c>
      <c r="J11" s="27">
        <v>5</v>
      </c>
      <c r="K11" s="39">
        <v>3</v>
      </c>
      <c r="L11" s="66">
        <v>18</v>
      </c>
      <c r="M11" s="37">
        <v>7</v>
      </c>
      <c r="N11" s="27">
        <v>6</v>
      </c>
      <c r="O11" s="39">
        <v>3</v>
      </c>
      <c r="P11" s="26">
        <v>9</v>
      </c>
      <c r="Q11" s="27">
        <v>4</v>
      </c>
      <c r="R11" s="39">
        <v>1</v>
      </c>
      <c r="S11" s="26">
        <v>8</v>
      </c>
      <c r="T11" s="27">
        <v>5</v>
      </c>
      <c r="U11" s="39">
        <v>2</v>
      </c>
      <c r="V11" s="66">
        <v>17</v>
      </c>
      <c r="W11" s="37">
        <v>9</v>
      </c>
      <c r="X11" s="27">
        <v>5</v>
      </c>
      <c r="Y11" s="39">
        <v>3</v>
      </c>
      <c r="Z11" s="26">
        <v>8</v>
      </c>
      <c r="AA11" s="27">
        <v>2</v>
      </c>
      <c r="AB11" s="39">
        <v>6</v>
      </c>
      <c r="AC11" s="26">
        <v>1</v>
      </c>
      <c r="AD11" s="27">
        <v>4</v>
      </c>
      <c r="AE11" s="39">
        <v>7</v>
      </c>
      <c r="AF11" s="66">
        <v>17</v>
      </c>
      <c r="AG11" s="37">
        <v>5</v>
      </c>
      <c r="AH11" s="27">
        <v>7</v>
      </c>
      <c r="AI11" s="39">
        <v>3</v>
      </c>
      <c r="AJ11" s="26">
        <v>1</v>
      </c>
      <c r="AK11" s="27">
        <v>4</v>
      </c>
      <c r="AL11" s="39">
        <v>9</v>
      </c>
      <c r="AM11" s="26">
        <v>8</v>
      </c>
      <c r="AN11" s="27">
        <v>6</v>
      </c>
      <c r="AO11" s="39">
        <v>2</v>
      </c>
      <c r="AP11" s="66">
        <v>5</v>
      </c>
      <c r="AQ11" s="37">
        <v>1</v>
      </c>
      <c r="AR11" s="27">
        <v>2</v>
      </c>
      <c r="AS11" s="39">
        <v>9</v>
      </c>
      <c r="AT11" s="26">
        <v>8</v>
      </c>
      <c r="AU11" s="27">
        <v>5</v>
      </c>
      <c r="AV11" s="39">
        <v>4</v>
      </c>
      <c r="AW11" s="26">
        <v>3</v>
      </c>
      <c r="AX11" s="27">
        <v>6</v>
      </c>
      <c r="AY11" s="39">
        <v>7</v>
      </c>
      <c r="AZ11" s="66"/>
      <c r="BA11" s="37">
        <v>8</v>
      </c>
      <c r="BB11" s="27">
        <v>6</v>
      </c>
      <c r="BC11" s="39">
        <v>3</v>
      </c>
      <c r="BD11" s="26">
        <v>5</v>
      </c>
      <c r="BE11" s="27">
        <v>7</v>
      </c>
      <c r="BF11" s="39">
        <v>2</v>
      </c>
      <c r="BG11" s="26">
        <v>1</v>
      </c>
      <c r="BH11" s="27">
        <v>4</v>
      </c>
      <c r="BI11" s="39">
        <v>9</v>
      </c>
      <c r="BJ11" s="66"/>
      <c r="BK11" s="37">
        <v>9</v>
      </c>
      <c r="BL11" s="27">
        <v>5</v>
      </c>
      <c r="BM11" s="39">
        <v>3</v>
      </c>
      <c r="BN11" s="26">
        <v>6</v>
      </c>
      <c r="BO11" s="27">
        <v>7</v>
      </c>
      <c r="BP11" s="39">
        <v>2</v>
      </c>
      <c r="BQ11" s="26">
        <v>8</v>
      </c>
      <c r="BR11" s="27">
        <v>4</v>
      </c>
      <c r="BS11" s="39">
        <v>1</v>
      </c>
      <c r="BT11" s="66"/>
      <c r="BU11" s="37">
        <v>9</v>
      </c>
      <c r="BV11" s="27">
        <v>4</v>
      </c>
      <c r="BW11" s="39">
        <v>2</v>
      </c>
      <c r="BX11" s="26">
        <v>6</v>
      </c>
      <c r="BY11" s="27">
        <v>7</v>
      </c>
      <c r="BZ11" s="39">
        <v>3</v>
      </c>
      <c r="CA11" s="26">
        <v>8</v>
      </c>
      <c r="CB11" s="27">
        <v>5</v>
      </c>
      <c r="CC11" s="39">
        <v>1</v>
      </c>
      <c r="CD11" s="68"/>
      <c r="CE11" s="66">
        <v>57</v>
      </c>
    </row>
    <row r="12" spans="2:83" ht="15">
      <c r="B12" s="35" t="s">
        <v>71</v>
      </c>
      <c r="C12" s="37">
        <v>1</v>
      </c>
      <c r="D12" s="27">
        <v>2</v>
      </c>
      <c r="E12" s="39">
        <v>9</v>
      </c>
      <c r="F12" s="26">
        <v>5</v>
      </c>
      <c r="G12" s="27">
        <v>7</v>
      </c>
      <c r="H12" s="39">
        <v>6</v>
      </c>
      <c r="I12" s="26">
        <v>8</v>
      </c>
      <c r="J12" s="27">
        <v>4</v>
      </c>
      <c r="K12" s="39">
        <v>3</v>
      </c>
      <c r="L12" s="66">
        <v>17</v>
      </c>
      <c r="M12" s="37">
        <v>6</v>
      </c>
      <c r="N12" s="27">
        <v>7</v>
      </c>
      <c r="O12" s="39">
        <v>5</v>
      </c>
      <c r="P12" s="26">
        <v>9</v>
      </c>
      <c r="Q12" s="27">
        <v>2</v>
      </c>
      <c r="R12" s="39">
        <v>1</v>
      </c>
      <c r="S12" s="26">
        <v>8</v>
      </c>
      <c r="T12" s="27">
        <v>4</v>
      </c>
      <c r="U12" s="39">
        <v>3</v>
      </c>
      <c r="V12" s="66">
        <v>19</v>
      </c>
      <c r="W12" s="37">
        <v>7</v>
      </c>
      <c r="X12" s="27">
        <v>8</v>
      </c>
      <c r="Y12" s="39">
        <v>1</v>
      </c>
      <c r="Z12" s="26">
        <v>9</v>
      </c>
      <c r="AA12" s="27">
        <v>3</v>
      </c>
      <c r="AB12" s="39">
        <v>2</v>
      </c>
      <c r="AC12" s="26">
        <v>4</v>
      </c>
      <c r="AD12" s="27">
        <v>5</v>
      </c>
      <c r="AE12" s="39">
        <v>6</v>
      </c>
      <c r="AF12" s="66">
        <v>16</v>
      </c>
      <c r="AG12" s="37">
        <v>7</v>
      </c>
      <c r="AH12" s="27">
        <v>6</v>
      </c>
      <c r="AI12" s="39">
        <v>3</v>
      </c>
      <c r="AJ12" s="26">
        <v>2</v>
      </c>
      <c r="AK12" s="27">
        <v>4</v>
      </c>
      <c r="AL12" s="39">
        <v>9</v>
      </c>
      <c r="AM12" s="26">
        <v>8</v>
      </c>
      <c r="AN12" s="27">
        <v>5</v>
      </c>
      <c r="AO12" s="39">
        <v>1</v>
      </c>
      <c r="AP12" s="66">
        <v>7</v>
      </c>
      <c r="AQ12" s="37">
        <v>1</v>
      </c>
      <c r="AR12" s="27">
        <v>5</v>
      </c>
      <c r="AS12" s="39">
        <v>9</v>
      </c>
      <c r="AT12" s="26">
        <v>7</v>
      </c>
      <c r="AU12" s="27">
        <v>6</v>
      </c>
      <c r="AV12" s="39">
        <v>3</v>
      </c>
      <c r="AW12" s="26">
        <v>2</v>
      </c>
      <c r="AX12" s="27">
        <v>4</v>
      </c>
      <c r="AY12" s="39">
        <v>8</v>
      </c>
      <c r="AZ12" s="66"/>
      <c r="BA12" s="37">
        <v>5</v>
      </c>
      <c r="BB12" s="27">
        <v>8</v>
      </c>
      <c r="BC12" s="39">
        <v>3</v>
      </c>
      <c r="BD12" s="26">
        <v>7</v>
      </c>
      <c r="BE12" s="27">
        <v>6</v>
      </c>
      <c r="BF12" s="39">
        <v>4</v>
      </c>
      <c r="BG12" s="26">
        <v>1</v>
      </c>
      <c r="BH12" s="27">
        <v>2</v>
      </c>
      <c r="BI12" s="39">
        <v>9</v>
      </c>
      <c r="BJ12" s="66"/>
      <c r="BK12" s="37">
        <v>9</v>
      </c>
      <c r="BL12" s="27">
        <v>4</v>
      </c>
      <c r="BM12" s="39">
        <v>2</v>
      </c>
      <c r="BN12" s="26">
        <v>8</v>
      </c>
      <c r="BO12" s="27">
        <v>5</v>
      </c>
      <c r="BP12" s="39">
        <v>3</v>
      </c>
      <c r="BQ12" s="26">
        <v>7</v>
      </c>
      <c r="BR12" s="27">
        <v>6</v>
      </c>
      <c r="BS12" s="39">
        <v>1</v>
      </c>
      <c r="BT12" s="66"/>
      <c r="BU12" s="37">
        <v>9</v>
      </c>
      <c r="BV12" s="27">
        <v>4</v>
      </c>
      <c r="BW12" s="39">
        <v>1</v>
      </c>
      <c r="BX12" s="26">
        <v>8</v>
      </c>
      <c r="BY12" s="27">
        <v>5</v>
      </c>
      <c r="BZ12" s="39">
        <v>3</v>
      </c>
      <c r="CA12" s="26">
        <v>7</v>
      </c>
      <c r="CB12" s="27">
        <v>6</v>
      </c>
      <c r="CC12" s="39">
        <v>2</v>
      </c>
      <c r="CD12" s="68"/>
      <c r="CE12" s="66">
        <v>59</v>
      </c>
    </row>
    <row r="13" spans="2:83" ht="15">
      <c r="B13" s="35" t="s">
        <v>75</v>
      </c>
      <c r="C13" s="37">
        <v>1</v>
      </c>
      <c r="D13" s="27">
        <v>4</v>
      </c>
      <c r="E13" s="39">
        <v>9</v>
      </c>
      <c r="F13" s="26">
        <v>8</v>
      </c>
      <c r="G13" s="27">
        <v>5</v>
      </c>
      <c r="H13" s="39">
        <v>3</v>
      </c>
      <c r="I13" s="26">
        <v>6</v>
      </c>
      <c r="J13" s="27">
        <v>7</v>
      </c>
      <c r="K13" s="39">
        <v>2</v>
      </c>
      <c r="L13" s="66">
        <v>19</v>
      </c>
      <c r="M13" s="37">
        <v>5</v>
      </c>
      <c r="N13" s="27">
        <v>7</v>
      </c>
      <c r="O13" s="39">
        <v>2</v>
      </c>
      <c r="P13" s="26">
        <v>3</v>
      </c>
      <c r="Q13" s="27">
        <v>8</v>
      </c>
      <c r="R13" s="39">
        <v>4</v>
      </c>
      <c r="S13" s="26">
        <v>9</v>
      </c>
      <c r="T13" s="27">
        <v>6</v>
      </c>
      <c r="U13" s="39">
        <v>1</v>
      </c>
      <c r="V13" s="66">
        <v>11</v>
      </c>
      <c r="W13" s="37">
        <v>1</v>
      </c>
      <c r="X13" s="27">
        <v>4</v>
      </c>
      <c r="Y13" s="39">
        <v>8</v>
      </c>
      <c r="Z13" s="26">
        <v>9</v>
      </c>
      <c r="AA13" s="27">
        <v>6</v>
      </c>
      <c r="AB13" s="39">
        <v>2</v>
      </c>
      <c r="AC13" s="26">
        <v>3</v>
      </c>
      <c r="AD13" s="27">
        <v>7</v>
      </c>
      <c r="AE13" s="39">
        <v>5</v>
      </c>
      <c r="AF13" s="66">
        <v>10</v>
      </c>
      <c r="AG13" s="37">
        <v>5</v>
      </c>
      <c r="AH13" s="27">
        <v>8</v>
      </c>
      <c r="AI13" s="39">
        <v>3</v>
      </c>
      <c r="AJ13" s="26">
        <v>2</v>
      </c>
      <c r="AK13" s="27">
        <v>4</v>
      </c>
      <c r="AL13" s="39">
        <v>9</v>
      </c>
      <c r="AM13" s="26">
        <v>7</v>
      </c>
      <c r="AN13" s="27">
        <v>6</v>
      </c>
      <c r="AO13" s="39">
        <v>1</v>
      </c>
      <c r="AP13" s="66">
        <v>5</v>
      </c>
      <c r="AQ13" s="37">
        <v>1</v>
      </c>
      <c r="AR13" s="27">
        <v>3</v>
      </c>
      <c r="AS13" s="39">
        <v>9</v>
      </c>
      <c r="AT13" s="26">
        <v>2</v>
      </c>
      <c r="AU13" s="27">
        <v>8</v>
      </c>
      <c r="AV13" s="39">
        <v>6</v>
      </c>
      <c r="AW13" s="26">
        <v>5</v>
      </c>
      <c r="AX13" s="27">
        <v>7</v>
      </c>
      <c r="AY13" s="39">
        <v>4</v>
      </c>
      <c r="AZ13" s="66"/>
      <c r="BA13" s="37">
        <v>6</v>
      </c>
      <c r="BB13" s="27">
        <v>7</v>
      </c>
      <c r="BC13" s="39">
        <v>3</v>
      </c>
      <c r="BD13" s="26">
        <v>2</v>
      </c>
      <c r="BE13" s="27">
        <v>4</v>
      </c>
      <c r="BF13" s="39">
        <v>8</v>
      </c>
      <c r="BG13" s="26">
        <v>1</v>
      </c>
      <c r="BH13" s="27">
        <v>5</v>
      </c>
      <c r="BI13" s="39">
        <v>9</v>
      </c>
      <c r="BJ13" s="66"/>
      <c r="BK13" s="37">
        <v>9</v>
      </c>
      <c r="BL13" s="27">
        <v>4</v>
      </c>
      <c r="BM13" s="39">
        <v>3</v>
      </c>
      <c r="BN13" s="26">
        <v>1</v>
      </c>
      <c r="BO13" s="27">
        <v>5</v>
      </c>
      <c r="BP13" s="39">
        <v>8</v>
      </c>
      <c r="BQ13" s="26">
        <v>7</v>
      </c>
      <c r="BR13" s="27">
        <v>6</v>
      </c>
      <c r="BS13" s="39">
        <v>2</v>
      </c>
      <c r="BT13" s="66"/>
      <c r="BU13" s="37">
        <v>7</v>
      </c>
      <c r="BV13" s="27">
        <v>6</v>
      </c>
      <c r="BW13" s="39">
        <v>2</v>
      </c>
      <c r="BX13" s="26">
        <v>8</v>
      </c>
      <c r="BY13" s="27">
        <v>5</v>
      </c>
      <c r="BZ13" s="39">
        <v>1</v>
      </c>
      <c r="CA13" s="26">
        <v>4</v>
      </c>
      <c r="CB13" s="27">
        <v>9</v>
      </c>
      <c r="CC13" s="39">
        <v>3</v>
      </c>
      <c r="CD13" s="68"/>
      <c r="CE13" s="66">
        <v>45</v>
      </c>
    </row>
    <row r="14" spans="2:83" ht="15">
      <c r="B14" s="35" t="s">
        <v>81</v>
      </c>
      <c r="C14" s="37">
        <v>1</v>
      </c>
      <c r="D14" s="27">
        <v>2</v>
      </c>
      <c r="E14" s="39">
        <v>9</v>
      </c>
      <c r="F14" s="26">
        <v>6</v>
      </c>
      <c r="G14" s="27">
        <v>5</v>
      </c>
      <c r="H14" s="39">
        <v>7</v>
      </c>
      <c r="I14" s="26">
        <v>8</v>
      </c>
      <c r="J14" s="27">
        <v>4</v>
      </c>
      <c r="K14" s="39">
        <v>3</v>
      </c>
      <c r="L14" s="66">
        <v>18</v>
      </c>
      <c r="M14" s="37">
        <v>8</v>
      </c>
      <c r="N14" s="27">
        <v>6</v>
      </c>
      <c r="O14" s="39">
        <v>2</v>
      </c>
      <c r="P14" s="26">
        <v>9</v>
      </c>
      <c r="Q14" s="27">
        <v>4</v>
      </c>
      <c r="R14" s="39">
        <v>1</v>
      </c>
      <c r="S14" s="26">
        <v>7</v>
      </c>
      <c r="T14" s="27">
        <v>5</v>
      </c>
      <c r="U14" s="39">
        <v>3</v>
      </c>
      <c r="V14" s="66">
        <v>18</v>
      </c>
      <c r="W14" s="37">
        <v>8</v>
      </c>
      <c r="X14" s="27">
        <v>5</v>
      </c>
      <c r="Y14" s="39">
        <v>2</v>
      </c>
      <c r="Z14" s="26">
        <v>9</v>
      </c>
      <c r="AA14" s="27">
        <v>4</v>
      </c>
      <c r="AB14" s="39">
        <v>1</v>
      </c>
      <c r="AC14" s="26">
        <v>3</v>
      </c>
      <c r="AD14" s="27">
        <v>6</v>
      </c>
      <c r="AE14" s="39">
        <v>7</v>
      </c>
      <c r="AF14" s="66">
        <v>17</v>
      </c>
      <c r="AG14" s="37">
        <v>7</v>
      </c>
      <c r="AH14" s="27">
        <v>6</v>
      </c>
      <c r="AI14" s="39">
        <v>4</v>
      </c>
      <c r="AJ14" s="26">
        <v>1</v>
      </c>
      <c r="AK14" s="27">
        <v>2</v>
      </c>
      <c r="AL14" s="39">
        <v>9</v>
      </c>
      <c r="AM14" s="26">
        <v>8</v>
      </c>
      <c r="AN14" s="27">
        <v>5</v>
      </c>
      <c r="AO14" s="39">
        <v>3</v>
      </c>
      <c r="AP14" s="66">
        <v>7</v>
      </c>
      <c r="AQ14" s="37">
        <v>1</v>
      </c>
      <c r="AR14" s="27">
        <v>2</v>
      </c>
      <c r="AS14" s="39">
        <v>9</v>
      </c>
      <c r="AT14" s="26">
        <v>7</v>
      </c>
      <c r="AU14" s="27">
        <v>5</v>
      </c>
      <c r="AV14" s="39">
        <v>4</v>
      </c>
      <c r="AW14" s="26">
        <v>3</v>
      </c>
      <c r="AX14" s="27">
        <v>6</v>
      </c>
      <c r="AY14" s="39">
        <v>8</v>
      </c>
      <c r="AZ14" s="66"/>
      <c r="BA14" s="37">
        <v>8</v>
      </c>
      <c r="BB14" s="27">
        <v>5</v>
      </c>
      <c r="BC14" s="39">
        <v>4</v>
      </c>
      <c r="BD14" s="26">
        <v>7</v>
      </c>
      <c r="BE14" s="27">
        <v>3</v>
      </c>
      <c r="BF14" s="39">
        <v>6</v>
      </c>
      <c r="BG14" s="26">
        <v>1</v>
      </c>
      <c r="BH14" s="27">
        <v>2</v>
      </c>
      <c r="BI14" s="39">
        <v>9</v>
      </c>
      <c r="BJ14" s="66"/>
      <c r="BK14" s="37">
        <v>9</v>
      </c>
      <c r="BL14" s="27">
        <v>4</v>
      </c>
      <c r="BM14" s="39">
        <v>1</v>
      </c>
      <c r="BN14" s="26">
        <v>8</v>
      </c>
      <c r="BO14" s="27">
        <v>5</v>
      </c>
      <c r="BP14" s="39">
        <v>3</v>
      </c>
      <c r="BQ14" s="26">
        <v>7</v>
      </c>
      <c r="BR14" s="27">
        <v>6</v>
      </c>
      <c r="BS14" s="39">
        <v>2</v>
      </c>
      <c r="BT14" s="66"/>
      <c r="BU14" s="37">
        <v>9</v>
      </c>
      <c r="BV14" s="27">
        <v>4</v>
      </c>
      <c r="BW14" s="39">
        <v>3</v>
      </c>
      <c r="BX14" s="26">
        <v>6</v>
      </c>
      <c r="BY14" s="27">
        <v>7</v>
      </c>
      <c r="BZ14" s="39">
        <v>5</v>
      </c>
      <c r="CA14" s="26">
        <v>8</v>
      </c>
      <c r="CB14" s="27">
        <v>2</v>
      </c>
      <c r="CC14" s="39">
        <v>1</v>
      </c>
      <c r="CD14" s="68"/>
      <c r="CE14" s="66">
        <v>60</v>
      </c>
    </row>
    <row r="15" spans="2:83" ht="15">
      <c r="B15" s="35" t="s">
        <v>79</v>
      </c>
      <c r="C15" s="37">
        <v>1</v>
      </c>
      <c r="D15" s="27">
        <v>2</v>
      </c>
      <c r="E15" s="39">
        <v>9</v>
      </c>
      <c r="F15" s="26">
        <v>5</v>
      </c>
      <c r="G15" s="27">
        <v>7</v>
      </c>
      <c r="H15" s="39">
        <v>3</v>
      </c>
      <c r="I15" s="26">
        <v>8</v>
      </c>
      <c r="J15" s="27">
        <v>6</v>
      </c>
      <c r="K15" s="39">
        <v>4</v>
      </c>
      <c r="L15" s="66">
        <v>18</v>
      </c>
      <c r="M15" s="37">
        <v>8</v>
      </c>
      <c r="N15" s="27">
        <v>6</v>
      </c>
      <c r="O15" s="39">
        <v>4</v>
      </c>
      <c r="P15" s="26">
        <v>9</v>
      </c>
      <c r="Q15" s="27">
        <v>2</v>
      </c>
      <c r="R15" s="39">
        <v>1</v>
      </c>
      <c r="S15" s="26">
        <v>7</v>
      </c>
      <c r="T15" s="27">
        <v>5</v>
      </c>
      <c r="U15" s="39">
        <v>3</v>
      </c>
      <c r="V15" s="66">
        <v>18</v>
      </c>
      <c r="W15" s="37">
        <v>8</v>
      </c>
      <c r="X15" s="27">
        <v>6</v>
      </c>
      <c r="Y15" s="39">
        <v>4</v>
      </c>
      <c r="Z15" s="26">
        <v>9</v>
      </c>
      <c r="AA15" s="27">
        <v>2</v>
      </c>
      <c r="AB15" s="39">
        <v>1</v>
      </c>
      <c r="AC15" s="26">
        <v>3</v>
      </c>
      <c r="AD15" s="27">
        <v>5</v>
      </c>
      <c r="AE15" s="39">
        <v>7</v>
      </c>
      <c r="AF15" s="66">
        <v>17</v>
      </c>
      <c r="AG15" s="37">
        <v>7</v>
      </c>
      <c r="AH15" s="27">
        <v>5</v>
      </c>
      <c r="AI15" s="39">
        <v>3</v>
      </c>
      <c r="AJ15" s="26">
        <v>1</v>
      </c>
      <c r="AK15" s="27">
        <v>2</v>
      </c>
      <c r="AL15" s="39">
        <v>9</v>
      </c>
      <c r="AM15" s="26">
        <v>8</v>
      </c>
      <c r="AN15" s="27">
        <v>6</v>
      </c>
      <c r="AO15" s="39">
        <v>4</v>
      </c>
      <c r="AP15" s="66">
        <v>7</v>
      </c>
      <c r="AQ15" s="37">
        <v>1</v>
      </c>
      <c r="AR15" s="27">
        <v>2</v>
      </c>
      <c r="AS15" s="39">
        <v>9</v>
      </c>
      <c r="AT15" s="26">
        <v>8</v>
      </c>
      <c r="AU15" s="27">
        <v>6</v>
      </c>
      <c r="AV15" s="39">
        <v>4</v>
      </c>
      <c r="AW15" s="26">
        <v>5</v>
      </c>
      <c r="AX15" s="27">
        <v>3</v>
      </c>
      <c r="AY15" s="39">
        <v>7</v>
      </c>
      <c r="AZ15" s="66"/>
      <c r="BA15" s="37">
        <v>3</v>
      </c>
      <c r="BB15" s="27">
        <v>7</v>
      </c>
      <c r="BC15" s="39">
        <v>5</v>
      </c>
      <c r="BD15" s="26">
        <v>4</v>
      </c>
      <c r="BE15" s="27">
        <v>6</v>
      </c>
      <c r="BF15" s="39">
        <v>8</v>
      </c>
      <c r="BG15" s="26">
        <v>1</v>
      </c>
      <c r="BH15" s="27">
        <v>2</v>
      </c>
      <c r="BI15" s="39">
        <v>9</v>
      </c>
      <c r="BJ15" s="66"/>
      <c r="BK15" s="37">
        <v>9</v>
      </c>
      <c r="BL15" s="27">
        <v>2</v>
      </c>
      <c r="BM15" s="39">
        <v>1</v>
      </c>
      <c r="BN15" s="26">
        <v>8</v>
      </c>
      <c r="BO15" s="27">
        <v>6</v>
      </c>
      <c r="BP15" s="39">
        <v>4</v>
      </c>
      <c r="BQ15" s="26">
        <v>7</v>
      </c>
      <c r="BR15" s="27">
        <v>5</v>
      </c>
      <c r="BS15" s="39">
        <v>3</v>
      </c>
      <c r="BT15" s="66"/>
      <c r="BU15" s="37">
        <v>5</v>
      </c>
      <c r="BV15" s="27">
        <v>7</v>
      </c>
      <c r="BW15" s="39">
        <v>3</v>
      </c>
      <c r="BX15" s="26">
        <v>8</v>
      </c>
      <c r="BY15" s="27">
        <v>6</v>
      </c>
      <c r="BZ15" s="39">
        <v>4</v>
      </c>
      <c r="CA15" s="26">
        <v>9</v>
      </c>
      <c r="CB15" s="27">
        <v>2</v>
      </c>
      <c r="CC15" s="39">
        <v>1</v>
      </c>
      <c r="CD15" s="68"/>
      <c r="CE15" s="66">
        <v>60</v>
      </c>
    </row>
    <row r="16" spans="2:83" ht="15">
      <c r="B16" s="35" t="s">
        <v>18</v>
      </c>
      <c r="C16" s="37">
        <v>1</v>
      </c>
      <c r="D16" s="27">
        <v>5</v>
      </c>
      <c r="E16" s="39">
        <v>9</v>
      </c>
      <c r="F16" s="26">
        <v>7</v>
      </c>
      <c r="G16" s="27">
        <v>3</v>
      </c>
      <c r="H16" s="39">
        <v>6</v>
      </c>
      <c r="I16" s="26">
        <v>8</v>
      </c>
      <c r="J16" s="27">
        <v>4</v>
      </c>
      <c r="K16" s="39">
        <v>2</v>
      </c>
      <c r="L16" s="66">
        <v>18</v>
      </c>
      <c r="M16" s="37">
        <v>7</v>
      </c>
      <c r="N16" s="27">
        <v>5</v>
      </c>
      <c r="O16" s="39">
        <v>3</v>
      </c>
      <c r="P16" s="26">
        <v>8</v>
      </c>
      <c r="Q16" s="27">
        <v>4</v>
      </c>
      <c r="R16" s="39">
        <v>1</v>
      </c>
      <c r="S16" s="26">
        <v>9</v>
      </c>
      <c r="T16" s="27">
        <v>6</v>
      </c>
      <c r="U16" s="39">
        <v>2</v>
      </c>
      <c r="V16" s="66">
        <v>15</v>
      </c>
      <c r="W16" s="37">
        <v>8</v>
      </c>
      <c r="X16" s="27">
        <v>4</v>
      </c>
      <c r="Y16" s="39">
        <v>2</v>
      </c>
      <c r="Z16" s="26">
        <v>9</v>
      </c>
      <c r="AA16" s="27">
        <v>6</v>
      </c>
      <c r="AB16" s="39">
        <v>1</v>
      </c>
      <c r="AC16" s="26">
        <v>7</v>
      </c>
      <c r="AD16" s="27">
        <v>3</v>
      </c>
      <c r="AE16" s="39">
        <v>5</v>
      </c>
      <c r="AF16" s="66">
        <v>17</v>
      </c>
      <c r="AG16" s="37">
        <v>7</v>
      </c>
      <c r="AH16" s="27">
        <v>6</v>
      </c>
      <c r="AI16" s="39">
        <v>3</v>
      </c>
      <c r="AJ16" s="26">
        <v>1</v>
      </c>
      <c r="AK16" s="27">
        <v>5</v>
      </c>
      <c r="AL16" s="39">
        <v>9</v>
      </c>
      <c r="AM16" s="26">
        <v>8</v>
      </c>
      <c r="AN16" s="27">
        <v>4</v>
      </c>
      <c r="AO16" s="39">
        <v>2</v>
      </c>
      <c r="AP16" s="66">
        <v>7</v>
      </c>
      <c r="AQ16" s="37">
        <v>1</v>
      </c>
      <c r="AR16" s="27">
        <v>4</v>
      </c>
      <c r="AS16" s="39">
        <v>9</v>
      </c>
      <c r="AT16" s="26">
        <v>8</v>
      </c>
      <c r="AU16" s="27">
        <v>6</v>
      </c>
      <c r="AV16" s="39">
        <v>2</v>
      </c>
      <c r="AW16" s="26">
        <v>3</v>
      </c>
      <c r="AX16" s="27">
        <v>5</v>
      </c>
      <c r="AY16" s="39">
        <v>7</v>
      </c>
      <c r="AZ16" s="66"/>
      <c r="BA16" s="37">
        <v>7</v>
      </c>
      <c r="BB16" s="27">
        <v>6</v>
      </c>
      <c r="BC16" s="39">
        <v>2</v>
      </c>
      <c r="BD16" s="26">
        <v>8</v>
      </c>
      <c r="BE16" s="27">
        <v>4</v>
      </c>
      <c r="BF16" s="39">
        <v>3</v>
      </c>
      <c r="BG16" s="26">
        <v>1</v>
      </c>
      <c r="BH16" s="27">
        <v>5</v>
      </c>
      <c r="BI16" s="39">
        <v>9</v>
      </c>
      <c r="BJ16" s="66"/>
      <c r="BK16" s="37">
        <v>9</v>
      </c>
      <c r="BL16" s="27">
        <v>5</v>
      </c>
      <c r="BM16" s="39">
        <v>2</v>
      </c>
      <c r="BN16" s="26">
        <v>8</v>
      </c>
      <c r="BO16" s="27">
        <v>6</v>
      </c>
      <c r="BP16" s="39">
        <v>3</v>
      </c>
      <c r="BQ16" s="26">
        <v>7</v>
      </c>
      <c r="BR16" s="27">
        <v>4</v>
      </c>
      <c r="BS16" s="39">
        <v>1</v>
      </c>
      <c r="BT16" s="66"/>
      <c r="BU16" s="37">
        <v>9</v>
      </c>
      <c r="BV16" s="27">
        <v>6</v>
      </c>
      <c r="BW16" s="39">
        <v>2</v>
      </c>
      <c r="BX16" s="26">
        <v>7</v>
      </c>
      <c r="BY16" s="27">
        <v>4</v>
      </c>
      <c r="BZ16" s="39">
        <v>3</v>
      </c>
      <c r="CA16" s="26">
        <v>8</v>
      </c>
      <c r="CB16" s="27">
        <v>5</v>
      </c>
      <c r="CC16" s="39">
        <v>1</v>
      </c>
      <c r="CD16" s="68"/>
      <c r="CE16" s="66">
        <v>57</v>
      </c>
    </row>
    <row r="17" spans="2:83" ht="15">
      <c r="B17" s="35" t="s">
        <v>22</v>
      </c>
      <c r="C17" s="37">
        <v>1</v>
      </c>
      <c r="D17" s="27">
        <v>2</v>
      </c>
      <c r="E17" s="39">
        <v>9</v>
      </c>
      <c r="F17" s="26">
        <v>4</v>
      </c>
      <c r="G17" s="27">
        <v>8</v>
      </c>
      <c r="H17" s="39">
        <v>5</v>
      </c>
      <c r="I17" s="26">
        <v>7</v>
      </c>
      <c r="J17" s="27">
        <v>6</v>
      </c>
      <c r="K17" s="39">
        <v>3</v>
      </c>
      <c r="L17" s="66">
        <v>16</v>
      </c>
      <c r="M17" s="37">
        <v>5</v>
      </c>
      <c r="N17" s="27">
        <v>7</v>
      </c>
      <c r="O17" s="39">
        <v>6</v>
      </c>
      <c r="P17" s="26">
        <v>9</v>
      </c>
      <c r="Q17" s="27">
        <v>3</v>
      </c>
      <c r="R17" s="39">
        <v>1</v>
      </c>
      <c r="S17" s="26">
        <v>8</v>
      </c>
      <c r="T17" s="27">
        <v>4</v>
      </c>
      <c r="U17" s="39">
        <v>2</v>
      </c>
      <c r="V17" s="66">
        <v>18</v>
      </c>
      <c r="W17" s="37">
        <v>8</v>
      </c>
      <c r="X17" s="27">
        <v>3</v>
      </c>
      <c r="Y17" s="39">
        <v>2</v>
      </c>
      <c r="Z17" s="26">
        <v>9</v>
      </c>
      <c r="AA17" s="27">
        <v>4</v>
      </c>
      <c r="AB17" s="39">
        <v>1</v>
      </c>
      <c r="AC17" s="26">
        <v>5</v>
      </c>
      <c r="AD17" s="27">
        <v>7</v>
      </c>
      <c r="AE17" s="39">
        <v>6</v>
      </c>
      <c r="AF17" s="66">
        <v>17</v>
      </c>
      <c r="AG17" s="37">
        <v>7</v>
      </c>
      <c r="AH17" s="27">
        <v>6</v>
      </c>
      <c r="AI17" s="39">
        <v>4</v>
      </c>
      <c r="AJ17" s="26">
        <v>2</v>
      </c>
      <c r="AK17" s="27">
        <v>3</v>
      </c>
      <c r="AL17" s="39">
        <v>9</v>
      </c>
      <c r="AM17" s="26">
        <v>8</v>
      </c>
      <c r="AN17" s="27">
        <v>5</v>
      </c>
      <c r="AO17" s="39">
        <v>1</v>
      </c>
      <c r="AP17" s="66">
        <v>7</v>
      </c>
      <c r="AQ17" s="37">
        <v>1</v>
      </c>
      <c r="AR17" s="27">
        <v>2</v>
      </c>
      <c r="AS17" s="39">
        <v>9</v>
      </c>
      <c r="AT17" s="26">
        <v>8</v>
      </c>
      <c r="AU17" s="27">
        <v>5</v>
      </c>
      <c r="AV17" s="39">
        <v>4</v>
      </c>
      <c r="AW17" s="26">
        <v>3</v>
      </c>
      <c r="AX17" s="27">
        <v>6</v>
      </c>
      <c r="AY17" s="39">
        <v>7</v>
      </c>
      <c r="AZ17" s="66"/>
      <c r="BA17" s="37">
        <v>5</v>
      </c>
      <c r="BB17" s="27">
        <v>8</v>
      </c>
      <c r="BC17" s="39">
        <v>4</v>
      </c>
      <c r="BD17" s="26">
        <v>3</v>
      </c>
      <c r="BE17" s="27">
        <v>7</v>
      </c>
      <c r="BF17" s="39">
        <v>6</v>
      </c>
      <c r="BG17" s="26">
        <v>1</v>
      </c>
      <c r="BH17" s="27">
        <v>2</v>
      </c>
      <c r="BI17" s="39">
        <v>9</v>
      </c>
      <c r="BJ17" s="66"/>
      <c r="BK17" s="37">
        <v>9</v>
      </c>
      <c r="BL17" s="27">
        <v>4</v>
      </c>
      <c r="BM17" s="39">
        <v>3</v>
      </c>
      <c r="BN17" s="26">
        <v>8</v>
      </c>
      <c r="BO17" s="27">
        <v>5</v>
      </c>
      <c r="BP17" s="39">
        <v>2</v>
      </c>
      <c r="BQ17" s="26">
        <v>7</v>
      </c>
      <c r="BR17" s="27">
        <v>6</v>
      </c>
      <c r="BS17" s="39">
        <v>1</v>
      </c>
      <c r="BT17" s="66"/>
      <c r="BU17" s="37">
        <v>9</v>
      </c>
      <c r="BV17" s="27">
        <v>3</v>
      </c>
      <c r="BW17" s="39">
        <v>1</v>
      </c>
      <c r="BX17" s="26">
        <v>8</v>
      </c>
      <c r="BY17" s="27">
        <v>5</v>
      </c>
      <c r="BZ17" s="39">
        <v>2</v>
      </c>
      <c r="CA17" s="26">
        <v>7</v>
      </c>
      <c r="CB17" s="27">
        <v>6</v>
      </c>
      <c r="CC17" s="39">
        <v>4</v>
      </c>
      <c r="CD17" s="68"/>
      <c r="CE17" s="66">
        <v>58</v>
      </c>
    </row>
    <row r="18" spans="2:83" ht="15">
      <c r="B18" s="35" t="s">
        <v>17</v>
      </c>
      <c r="C18" s="37">
        <v>1</v>
      </c>
      <c r="D18" s="27">
        <v>3</v>
      </c>
      <c r="E18" s="39">
        <v>9</v>
      </c>
      <c r="F18" s="26">
        <v>5</v>
      </c>
      <c r="G18" s="27">
        <v>7</v>
      </c>
      <c r="H18" s="39">
        <v>6</v>
      </c>
      <c r="I18" s="26">
        <v>8</v>
      </c>
      <c r="J18" s="27">
        <v>4</v>
      </c>
      <c r="K18" s="39">
        <v>2</v>
      </c>
      <c r="L18" s="66">
        <v>16</v>
      </c>
      <c r="M18" s="37">
        <v>6</v>
      </c>
      <c r="N18" s="27">
        <v>7</v>
      </c>
      <c r="O18" s="39">
        <v>3</v>
      </c>
      <c r="P18" s="26">
        <v>9</v>
      </c>
      <c r="Q18" s="27">
        <v>5</v>
      </c>
      <c r="R18" s="39">
        <v>2</v>
      </c>
      <c r="S18" s="26">
        <v>8</v>
      </c>
      <c r="T18" s="27">
        <v>4</v>
      </c>
      <c r="U18" s="39">
        <v>1</v>
      </c>
      <c r="V18" s="66">
        <v>17</v>
      </c>
      <c r="W18" s="37">
        <v>8</v>
      </c>
      <c r="X18" s="27">
        <v>4</v>
      </c>
      <c r="Y18" s="39">
        <v>3</v>
      </c>
      <c r="Z18" s="26">
        <v>9</v>
      </c>
      <c r="AA18" s="27">
        <v>5</v>
      </c>
      <c r="AB18" s="39">
        <v>1</v>
      </c>
      <c r="AC18" s="26">
        <v>6</v>
      </c>
      <c r="AD18" s="27">
        <v>7</v>
      </c>
      <c r="AE18" s="39">
        <v>2</v>
      </c>
      <c r="AF18" s="66">
        <v>17</v>
      </c>
      <c r="AG18" s="37">
        <v>7</v>
      </c>
      <c r="AH18" s="27">
        <v>5</v>
      </c>
      <c r="AI18" s="39">
        <v>3</v>
      </c>
      <c r="AJ18" s="26">
        <v>2</v>
      </c>
      <c r="AK18" s="27">
        <v>4</v>
      </c>
      <c r="AL18" s="39">
        <v>9</v>
      </c>
      <c r="AM18" s="26">
        <v>8</v>
      </c>
      <c r="AN18" s="27">
        <v>6</v>
      </c>
      <c r="AO18" s="39">
        <v>1</v>
      </c>
      <c r="AP18" s="66">
        <v>7</v>
      </c>
      <c r="AQ18" s="37">
        <v>1</v>
      </c>
      <c r="AR18" s="27">
        <v>2</v>
      </c>
      <c r="AS18" s="39">
        <v>9</v>
      </c>
      <c r="AT18" s="26">
        <v>7</v>
      </c>
      <c r="AU18" s="27">
        <v>5</v>
      </c>
      <c r="AV18" s="39">
        <v>3</v>
      </c>
      <c r="AW18" s="26">
        <v>4</v>
      </c>
      <c r="AX18" s="27">
        <v>8</v>
      </c>
      <c r="AY18" s="39">
        <v>6</v>
      </c>
      <c r="AZ18" s="66"/>
      <c r="BA18" s="37">
        <v>5</v>
      </c>
      <c r="BB18" s="27">
        <v>7</v>
      </c>
      <c r="BC18" s="39">
        <v>3</v>
      </c>
      <c r="BD18" s="26">
        <v>8</v>
      </c>
      <c r="BE18" s="27">
        <v>6</v>
      </c>
      <c r="BF18" s="39">
        <v>4</v>
      </c>
      <c r="BG18" s="26">
        <v>2</v>
      </c>
      <c r="BH18" s="27">
        <v>1</v>
      </c>
      <c r="BI18" s="39">
        <v>9</v>
      </c>
      <c r="BJ18" s="66"/>
      <c r="BK18" s="37">
        <v>9</v>
      </c>
      <c r="BL18" s="27">
        <v>6</v>
      </c>
      <c r="BM18" s="39">
        <v>3</v>
      </c>
      <c r="BN18" s="26">
        <v>8</v>
      </c>
      <c r="BO18" s="27">
        <v>5</v>
      </c>
      <c r="BP18" s="39">
        <v>2</v>
      </c>
      <c r="BQ18" s="26">
        <v>7</v>
      </c>
      <c r="BR18" s="27">
        <v>4</v>
      </c>
      <c r="BS18" s="39">
        <v>1</v>
      </c>
      <c r="BT18" s="66"/>
      <c r="BU18" s="37">
        <v>9</v>
      </c>
      <c r="BV18" s="27">
        <v>4</v>
      </c>
      <c r="BW18" s="39">
        <v>1</v>
      </c>
      <c r="BX18" s="26">
        <v>5</v>
      </c>
      <c r="BY18" s="27">
        <v>8</v>
      </c>
      <c r="BZ18" s="39">
        <v>3</v>
      </c>
      <c r="CA18" s="26">
        <v>6</v>
      </c>
      <c r="CB18" s="27">
        <v>7</v>
      </c>
      <c r="CC18" s="39">
        <v>2</v>
      </c>
      <c r="CD18" s="68"/>
      <c r="CE18" s="66">
        <v>57</v>
      </c>
    </row>
    <row r="19" spans="2:83" ht="15">
      <c r="B19" s="35" t="s">
        <v>64</v>
      </c>
      <c r="C19" s="37">
        <v>1</v>
      </c>
      <c r="D19" s="27">
        <v>5</v>
      </c>
      <c r="E19" s="39">
        <v>9</v>
      </c>
      <c r="F19" s="26">
        <v>7</v>
      </c>
      <c r="G19" s="27">
        <v>6</v>
      </c>
      <c r="H19" s="39">
        <v>3</v>
      </c>
      <c r="I19" s="26">
        <v>8</v>
      </c>
      <c r="J19" s="27">
        <v>4</v>
      </c>
      <c r="K19" s="39">
        <v>2</v>
      </c>
      <c r="L19" s="66">
        <v>18</v>
      </c>
      <c r="M19" s="37">
        <v>7</v>
      </c>
      <c r="N19" s="27">
        <v>6</v>
      </c>
      <c r="O19" s="39">
        <v>3</v>
      </c>
      <c r="P19" s="26">
        <v>8</v>
      </c>
      <c r="Q19" s="27">
        <v>5</v>
      </c>
      <c r="R19" s="39">
        <v>2</v>
      </c>
      <c r="S19" s="26">
        <v>9</v>
      </c>
      <c r="T19" s="27">
        <v>4</v>
      </c>
      <c r="U19" s="39">
        <v>1</v>
      </c>
      <c r="V19" s="66">
        <v>15</v>
      </c>
      <c r="W19" s="37">
        <v>9</v>
      </c>
      <c r="X19" s="27">
        <v>3</v>
      </c>
      <c r="Y19" s="39">
        <v>1</v>
      </c>
      <c r="Z19" s="26">
        <v>8</v>
      </c>
      <c r="AA19" s="27">
        <v>4</v>
      </c>
      <c r="AB19" s="39">
        <v>2</v>
      </c>
      <c r="AC19" s="26">
        <v>6</v>
      </c>
      <c r="AD19" s="27">
        <v>7</v>
      </c>
      <c r="AE19" s="39">
        <v>5</v>
      </c>
      <c r="AF19" s="66">
        <v>17</v>
      </c>
      <c r="AG19" s="37">
        <v>8</v>
      </c>
      <c r="AH19" s="27">
        <v>5</v>
      </c>
      <c r="AI19" s="39">
        <v>1</v>
      </c>
      <c r="AJ19" s="26">
        <v>4</v>
      </c>
      <c r="AK19" s="27">
        <v>6</v>
      </c>
      <c r="AL19" s="39">
        <v>7</v>
      </c>
      <c r="AM19" s="26">
        <v>9</v>
      </c>
      <c r="AN19" s="27">
        <v>3</v>
      </c>
      <c r="AO19" s="39">
        <v>2</v>
      </c>
      <c r="AP19" s="66">
        <v>8</v>
      </c>
      <c r="AQ19" s="37">
        <v>1</v>
      </c>
      <c r="AR19" s="27">
        <v>2</v>
      </c>
      <c r="AS19" s="39">
        <v>9</v>
      </c>
      <c r="AT19" s="26">
        <v>8</v>
      </c>
      <c r="AU19" s="27">
        <v>4</v>
      </c>
      <c r="AV19" s="39">
        <v>3</v>
      </c>
      <c r="AW19" s="26">
        <v>6</v>
      </c>
      <c r="AX19" s="27">
        <v>7</v>
      </c>
      <c r="AY19" s="39">
        <v>5</v>
      </c>
      <c r="AZ19" s="66"/>
      <c r="BA19" s="37">
        <v>8</v>
      </c>
      <c r="BB19" s="27">
        <v>3</v>
      </c>
      <c r="BC19" s="39">
        <v>1</v>
      </c>
      <c r="BD19" s="26">
        <v>9</v>
      </c>
      <c r="BE19" s="27">
        <v>4</v>
      </c>
      <c r="BF19" s="39">
        <v>2</v>
      </c>
      <c r="BG19" s="26">
        <v>5</v>
      </c>
      <c r="BH19" s="27">
        <v>7</v>
      </c>
      <c r="BI19" s="39">
        <v>6</v>
      </c>
      <c r="BJ19" s="66"/>
      <c r="BK19" s="37">
        <v>7</v>
      </c>
      <c r="BL19" s="27">
        <v>6</v>
      </c>
      <c r="BM19" s="39">
        <v>2</v>
      </c>
      <c r="BN19" s="26">
        <v>8</v>
      </c>
      <c r="BO19" s="27">
        <v>5</v>
      </c>
      <c r="BP19" s="39">
        <v>3</v>
      </c>
      <c r="BQ19" s="26">
        <v>9</v>
      </c>
      <c r="BR19" s="27">
        <v>4</v>
      </c>
      <c r="BS19" s="39">
        <v>1</v>
      </c>
      <c r="BT19" s="66"/>
      <c r="BU19" s="37">
        <v>7</v>
      </c>
      <c r="BV19" s="27">
        <v>6</v>
      </c>
      <c r="BW19" s="39">
        <v>2</v>
      </c>
      <c r="BX19" s="26">
        <v>8</v>
      </c>
      <c r="BY19" s="27">
        <v>5</v>
      </c>
      <c r="BZ19" s="39">
        <v>3</v>
      </c>
      <c r="CA19" s="26">
        <v>9</v>
      </c>
      <c r="CB19" s="27">
        <v>4</v>
      </c>
      <c r="CC19" s="39">
        <v>1</v>
      </c>
      <c r="CD19" s="68"/>
      <c r="CE19" s="66">
        <v>58</v>
      </c>
    </row>
    <row r="20" spans="2:83" ht="15">
      <c r="B20" s="35" t="s">
        <v>23</v>
      </c>
      <c r="C20" s="37">
        <v>1</v>
      </c>
      <c r="D20" s="27">
        <v>2</v>
      </c>
      <c r="E20" s="39">
        <v>9</v>
      </c>
      <c r="F20" s="26">
        <v>6</v>
      </c>
      <c r="G20" s="27">
        <v>3</v>
      </c>
      <c r="H20" s="39">
        <v>7</v>
      </c>
      <c r="I20" s="26">
        <v>8</v>
      </c>
      <c r="J20" s="27">
        <v>4</v>
      </c>
      <c r="K20" s="39">
        <v>5</v>
      </c>
      <c r="L20" s="66">
        <v>20</v>
      </c>
      <c r="M20" s="37">
        <v>7</v>
      </c>
      <c r="N20" s="27">
        <v>6</v>
      </c>
      <c r="O20" s="39">
        <v>3</v>
      </c>
      <c r="P20" s="26">
        <v>9</v>
      </c>
      <c r="Q20" s="27">
        <v>4</v>
      </c>
      <c r="R20" s="39">
        <v>1</v>
      </c>
      <c r="S20" s="26">
        <v>8</v>
      </c>
      <c r="T20" s="27">
        <v>5</v>
      </c>
      <c r="U20" s="39">
        <v>2</v>
      </c>
      <c r="V20" s="66">
        <v>17</v>
      </c>
      <c r="W20" s="37">
        <v>9</v>
      </c>
      <c r="X20" s="27">
        <v>3</v>
      </c>
      <c r="Y20" s="39">
        <v>5</v>
      </c>
      <c r="Z20" s="26">
        <v>6</v>
      </c>
      <c r="AA20" s="27">
        <v>1</v>
      </c>
      <c r="AB20" s="39">
        <v>7</v>
      </c>
      <c r="AC20" s="26">
        <v>2</v>
      </c>
      <c r="AD20" s="27">
        <v>4</v>
      </c>
      <c r="AE20" s="39">
        <v>8</v>
      </c>
      <c r="AF20" s="66">
        <v>15</v>
      </c>
      <c r="AG20" s="37">
        <v>7</v>
      </c>
      <c r="AH20" s="27">
        <v>6</v>
      </c>
      <c r="AI20" s="39">
        <v>3</v>
      </c>
      <c r="AJ20" s="26">
        <v>1</v>
      </c>
      <c r="AK20" s="27">
        <v>2</v>
      </c>
      <c r="AL20" s="39">
        <v>9</v>
      </c>
      <c r="AM20" s="26">
        <v>8</v>
      </c>
      <c r="AN20" s="27">
        <v>5</v>
      </c>
      <c r="AO20" s="39">
        <v>4</v>
      </c>
      <c r="AP20" s="66">
        <v>7</v>
      </c>
      <c r="AQ20" s="37">
        <v>1</v>
      </c>
      <c r="AR20" s="27">
        <v>4</v>
      </c>
      <c r="AS20" s="39">
        <v>9</v>
      </c>
      <c r="AT20" s="26">
        <v>7</v>
      </c>
      <c r="AU20" s="27">
        <v>3</v>
      </c>
      <c r="AV20" s="39">
        <v>6</v>
      </c>
      <c r="AW20" s="26">
        <v>2</v>
      </c>
      <c r="AX20" s="27">
        <v>5</v>
      </c>
      <c r="AY20" s="39">
        <v>8</v>
      </c>
      <c r="AZ20" s="66"/>
      <c r="BA20" s="37">
        <v>8</v>
      </c>
      <c r="BB20" s="27">
        <v>2</v>
      </c>
      <c r="BC20" s="39">
        <v>6</v>
      </c>
      <c r="BD20" s="26">
        <v>7</v>
      </c>
      <c r="BE20" s="27">
        <v>3</v>
      </c>
      <c r="BF20" s="39">
        <v>5</v>
      </c>
      <c r="BG20" s="26">
        <v>1</v>
      </c>
      <c r="BH20" s="27">
        <v>4</v>
      </c>
      <c r="BI20" s="39">
        <v>9</v>
      </c>
      <c r="BJ20" s="66"/>
      <c r="BK20" s="37">
        <v>9</v>
      </c>
      <c r="BL20" s="27">
        <v>4</v>
      </c>
      <c r="BM20" s="39">
        <v>1</v>
      </c>
      <c r="BN20" s="26">
        <v>7</v>
      </c>
      <c r="BO20" s="27">
        <v>5</v>
      </c>
      <c r="BP20" s="39">
        <v>3</v>
      </c>
      <c r="BQ20" s="26">
        <v>8</v>
      </c>
      <c r="BR20" s="27">
        <v>6</v>
      </c>
      <c r="BS20" s="39">
        <v>2</v>
      </c>
      <c r="BT20" s="66"/>
      <c r="BU20" s="37">
        <v>9</v>
      </c>
      <c r="BV20" s="27">
        <v>3</v>
      </c>
      <c r="BW20" s="39">
        <v>1</v>
      </c>
      <c r="BX20" s="26">
        <v>7</v>
      </c>
      <c r="BY20" s="27">
        <v>4</v>
      </c>
      <c r="BZ20" s="39">
        <v>6</v>
      </c>
      <c r="CA20" s="26">
        <v>8</v>
      </c>
      <c r="CB20" s="27">
        <v>5</v>
      </c>
      <c r="CC20" s="39">
        <v>2</v>
      </c>
      <c r="CD20" s="68"/>
      <c r="CE20" s="66">
        <v>59</v>
      </c>
    </row>
    <row r="21" spans="2:83" ht="15">
      <c r="B21" s="35" t="s">
        <v>77</v>
      </c>
      <c r="C21" s="37">
        <v>1</v>
      </c>
      <c r="D21" s="27">
        <v>3</v>
      </c>
      <c r="E21" s="39">
        <v>9</v>
      </c>
      <c r="F21" s="26">
        <v>7</v>
      </c>
      <c r="G21" s="27">
        <v>6</v>
      </c>
      <c r="H21" s="39">
        <v>4</v>
      </c>
      <c r="I21" s="26">
        <v>8</v>
      </c>
      <c r="J21" s="27">
        <v>5</v>
      </c>
      <c r="K21" s="39">
        <v>2</v>
      </c>
      <c r="L21" s="66">
        <v>18</v>
      </c>
      <c r="M21" s="37">
        <v>7</v>
      </c>
      <c r="N21" s="27">
        <v>6</v>
      </c>
      <c r="O21" s="39">
        <v>4</v>
      </c>
      <c r="P21" s="26">
        <v>9</v>
      </c>
      <c r="Q21" s="27">
        <v>3</v>
      </c>
      <c r="R21" s="39">
        <v>1</v>
      </c>
      <c r="S21" s="26">
        <v>8</v>
      </c>
      <c r="T21" s="27">
        <v>5</v>
      </c>
      <c r="U21" s="39">
        <v>2</v>
      </c>
      <c r="V21" s="66">
        <v>17</v>
      </c>
      <c r="W21" s="37">
        <v>8</v>
      </c>
      <c r="X21" s="27">
        <v>5</v>
      </c>
      <c r="Y21" s="39">
        <v>3</v>
      </c>
      <c r="Z21" s="26">
        <v>9</v>
      </c>
      <c r="AA21" s="27">
        <v>2</v>
      </c>
      <c r="AB21" s="39">
        <v>1</v>
      </c>
      <c r="AC21" s="26">
        <v>4</v>
      </c>
      <c r="AD21" s="27">
        <v>7</v>
      </c>
      <c r="AE21" s="39">
        <v>6</v>
      </c>
      <c r="AF21" s="66">
        <v>17</v>
      </c>
      <c r="AG21" s="37">
        <v>8</v>
      </c>
      <c r="AH21" s="27">
        <v>5</v>
      </c>
      <c r="AI21" s="39">
        <v>2</v>
      </c>
      <c r="AJ21" s="26">
        <v>1</v>
      </c>
      <c r="AK21" s="27">
        <v>4</v>
      </c>
      <c r="AL21" s="39">
        <v>9</v>
      </c>
      <c r="AM21" s="26">
        <v>7</v>
      </c>
      <c r="AN21" s="27">
        <v>6</v>
      </c>
      <c r="AO21" s="39">
        <v>3</v>
      </c>
      <c r="AP21" s="66">
        <v>8</v>
      </c>
      <c r="AQ21" s="37">
        <v>1</v>
      </c>
      <c r="AR21" s="27">
        <v>7</v>
      </c>
      <c r="AS21" s="39">
        <v>5</v>
      </c>
      <c r="AT21" s="26">
        <v>8</v>
      </c>
      <c r="AU21" s="27">
        <v>3</v>
      </c>
      <c r="AV21" s="39">
        <v>2</v>
      </c>
      <c r="AW21" s="26">
        <v>6</v>
      </c>
      <c r="AX21" s="27">
        <v>9</v>
      </c>
      <c r="AY21" s="39">
        <v>4</v>
      </c>
      <c r="AZ21" s="66"/>
      <c r="BA21" s="37">
        <v>7</v>
      </c>
      <c r="BB21" s="27">
        <v>6</v>
      </c>
      <c r="BC21" s="39">
        <v>2</v>
      </c>
      <c r="BD21" s="26">
        <v>8</v>
      </c>
      <c r="BE21" s="27">
        <v>5</v>
      </c>
      <c r="BF21" s="39">
        <v>3</v>
      </c>
      <c r="BG21" s="26">
        <v>1</v>
      </c>
      <c r="BH21" s="27">
        <v>4</v>
      </c>
      <c r="BI21" s="39">
        <v>9</v>
      </c>
      <c r="BJ21" s="66"/>
      <c r="BK21" s="37">
        <v>9</v>
      </c>
      <c r="BL21" s="27">
        <v>4</v>
      </c>
      <c r="BM21" s="39">
        <v>1</v>
      </c>
      <c r="BN21" s="26">
        <v>8</v>
      </c>
      <c r="BO21" s="27">
        <v>5</v>
      </c>
      <c r="BP21" s="39">
        <v>3</v>
      </c>
      <c r="BQ21" s="26">
        <v>7</v>
      </c>
      <c r="BR21" s="27">
        <v>6</v>
      </c>
      <c r="BS21" s="39">
        <v>2</v>
      </c>
      <c r="BT21" s="66"/>
      <c r="BU21" s="37">
        <v>9</v>
      </c>
      <c r="BV21" s="27">
        <v>3</v>
      </c>
      <c r="BW21" s="39">
        <v>1</v>
      </c>
      <c r="BX21" s="26">
        <v>8</v>
      </c>
      <c r="BY21" s="27">
        <v>5</v>
      </c>
      <c r="BZ21" s="39">
        <v>2</v>
      </c>
      <c r="CA21" s="26">
        <v>7</v>
      </c>
      <c r="CB21" s="27">
        <v>6</v>
      </c>
      <c r="CC21" s="39">
        <v>4</v>
      </c>
      <c r="CD21" s="68"/>
      <c r="CE21" s="66">
        <v>60</v>
      </c>
    </row>
    <row r="22" spans="2:83" ht="15">
      <c r="B22" s="35" t="s">
        <v>24</v>
      </c>
      <c r="C22" s="37">
        <v>1</v>
      </c>
      <c r="D22" s="27">
        <v>2</v>
      </c>
      <c r="E22" s="39">
        <v>9</v>
      </c>
      <c r="F22" s="26">
        <v>7</v>
      </c>
      <c r="G22" s="27">
        <v>4</v>
      </c>
      <c r="H22" s="39">
        <v>6</v>
      </c>
      <c r="I22" s="26">
        <v>8</v>
      </c>
      <c r="J22" s="27">
        <v>5</v>
      </c>
      <c r="K22" s="39">
        <v>3</v>
      </c>
      <c r="L22" s="66">
        <v>19</v>
      </c>
      <c r="M22" s="37">
        <v>7</v>
      </c>
      <c r="N22" s="27">
        <v>6</v>
      </c>
      <c r="O22" s="39">
        <v>4</v>
      </c>
      <c r="P22" s="26">
        <v>9</v>
      </c>
      <c r="Q22" s="27">
        <v>3</v>
      </c>
      <c r="R22" s="39">
        <v>1</v>
      </c>
      <c r="S22" s="26">
        <v>8</v>
      </c>
      <c r="T22" s="27">
        <v>5</v>
      </c>
      <c r="U22" s="39">
        <v>2</v>
      </c>
      <c r="V22" s="66">
        <v>17</v>
      </c>
      <c r="W22" s="37">
        <v>9</v>
      </c>
      <c r="X22" s="27">
        <v>4</v>
      </c>
      <c r="Y22" s="39">
        <v>1</v>
      </c>
      <c r="Z22" s="26">
        <v>8</v>
      </c>
      <c r="AA22" s="27">
        <v>5</v>
      </c>
      <c r="AB22" s="39">
        <v>2</v>
      </c>
      <c r="AC22" s="26">
        <v>3</v>
      </c>
      <c r="AD22" s="27">
        <v>6</v>
      </c>
      <c r="AE22" s="39">
        <v>7</v>
      </c>
      <c r="AF22" s="66">
        <v>17</v>
      </c>
      <c r="AG22" s="37">
        <v>7</v>
      </c>
      <c r="AH22" s="27">
        <v>6</v>
      </c>
      <c r="AI22" s="39">
        <v>3</v>
      </c>
      <c r="AJ22" s="26">
        <v>2</v>
      </c>
      <c r="AK22" s="27">
        <v>5</v>
      </c>
      <c r="AL22" s="39">
        <v>8</v>
      </c>
      <c r="AM22" s="26">
        <v>9</v>
      </c>
      <c r="AN22" s="27">
        <v>4</v>
      </c>
      <c r="AO22" s="39">
        <v>1</v>
      </c>
      <c r="AP22" s="66">
        <v>7</v>
      </c>
      <c r="AQ22" s="37">
        <v>1</v>
      </c>
      <c r="AR22" s="27">
        <v>4</v>
      </c>
      <c r="AS22" s="39">
        <v>9</v>
      </c>
      <c r="AT22" s="26">
        <v>8</v>
      </c>
      <c r="AU22" s="27">
        <v>5</v>
      </c>
      <c r="AV22" s="39">
        <v>2</v>
      </c>
      <c r="AW22" s="26">
        <v>3</v>
      </c>
      <c r="AX22" s="27">
        <v>6</v>
      </c>
      <c r="AY22" s="39">
        <v>7</v>
      </c>
      <c r="AZ22" s="66"/>
      <c r="BA22" s="37">
        <v>8</v>
      </c>
      <c r="BB22" s="27">
        <v>2</v>
      </c>
      <c r="BC22" s="39">
        <v>5</v>
      </c>
      <c r="BD22" s="26">
        <v>4</v>
      </c>
      <c r="BE22" s="27">
        <v>6</v>
      </c>
      <c r="BF22" s="39">
        <v>7</v>
      </c>
      <c r="BG22" s="26">
        <v>1</v>
      </c>
      <c r="BH22" s="27">
        <v>3</v>
      </c>
      <c r="BI22" s="39">
        <v>9</v>
      </c>
      <c r="BJ22" s="66"/>
      <c r="BK22" s="37">
        <v>8</v>
      </c>
      <c r="BL22" s="27">
        <v>5</v>
      </c>
      <c r="BM22" s="39">
        <v>2</v>
      </c>
      <c r="BN22" s="26">
        <v>9</v>
      </c>
      <c r="BO22" s="27">
        <v>4</v>
      </c>
      <c r="BP22" s="39">
        <v>1</v>
      </c>
      <c r="BQ22" s="26">
        <v>7</v>
      </c>
      <c r="BR22" s="27">
        <v>6</v>
      </c>
      <c r="BS22" s="39">
        <v>3</v>
      </c>
      <c r="BT22" s="66"/>
      <c r="BU22" s="37">
        <v>9</v>
      </c>
      <c r="BV22" s="27">
        <v>3</v>
      </c>
      <c r="BW22" s="39">
        <v>1</v>
      </c>
      <c r="BX22" s="26">
        <v>8</v>
      </c>
      <c r="BY22" s="27">
        <v>5</v>
      </c>
      <c r="BZ22" s="39">
        <v>2</v>
      </c>
      <c r="CA22" s="26">
        <v>7</v>
      </c>
      <c r="CB22" s="27">
        <v>6</v>
      </c>
      <c r="CC22" s="39">
        <v>4</v>
      </c>
      <c r="CD22" s="68"/>
      <c r="CE22" s="66">
        <v>60</v>
      </c>
    </row>
    <row r="23" spans="2:83" ht="15">
      <c r="B23" s="35" t="s">
        <v>59</v>
      </c>
      <c r="C23" s="37">
        <v>3</v>
      </c>
      <c r="D23" s="27">
        <v>4</v>
      </c>
      <c r="E23" s="39">
        <v>8</v>
      </c>
      <c r="F23" s="26">
        <v>9</v>
      </c>
      <c r="G23" s="27">
        <v>2</v>
      </c>
      <c r="H23" s="39">
        <v>5</v>
      </c>
      <c r="I23" s="26">
        <v>6</v>
      </c>
      <c r="J23" s="27">
        <v>1</v>
      </c>
      <c r="K23" s="39">
        <v>7</v>
      </c>
      <c r="L23" s="66">
        <v>24</v>
      </c>
      <c r="M23" s="37">
        <v>5</v>
      </c>
      <c r="N23" s="27">
        <v>2</v>
      </c>
      <c r="O23" s="39">
        <v>7</v>
      </c>
      <c r="P23" s="26">
        <v>8</v>
      </c>
      <c r="Q23" s="27">
        <v>4</v>
      </c>
      <c r="R23" s="39">
        <v>1</v>
      </c>
      <c r="S23" s="26">
        <v>6</v>
      </c>
      <c r="T23" s="27">
        <v>3</v>
      </c>
      <c r="U23" s="39">
        <v>9</v>
      </c>
      <c r="V23" s="66">
        <v>19</v>
      </c>
      <c r="W23" s="37">
        <v>7</v>
      </c>
      <c r="X23" s="27">
        <v>3</v>
      </c>
      <c r="Y23" s="39">
        <v>4</v>
      </c>
      <c r="Z23" s="26">
        <v>8</v>
      </c>
      <c r="AA23" s="27">
        <v>6</v>
      </c>
      <c r="AB23" s="39">
        <v>5</v>
      </c>
      <c r="AC23" s="26">
        <v>2</v>
      </c>
      <c r="AD23" s="27">
        <v>1</v>
      </c>
      <c r="AE23" s="39">
        <v>9</v>
      </c>
      <c r="AF23" s="66">
        <v>15</v>
      </c>
      <c r="AG23" s="37">
        <v>7</v>
      </c>
      <c r="AH23" s="27">
        <v>6</v>
      </c>
      <c r="AI23" s="39">
        <v>5</v>
      </c>
      <c r="AJ23" s="26">
        <v>1</v>
      </c>
      <c r="AK23" s="27">
        <v>2</v>
      </c>
      <c r="AL23" s="39">
        <v>8</v>
      </c>
      <c r="AM23" s="26">
        <v>9</v>
      </c>
      <c r="AN23" s="27">
        <v>4</v>
      </c>
      <c r="AO23" s="39">
        <v>3</v>
      </c>
      <c r="AP23" s="66">
        <v>7</v>
      </c>
      <c r="AQ23" s="37">
        <v>4</v>
      </c>
      <c r="AR23" s="27">
        <v>2</v>
      </c>
      <c r="AS23" s="39">
        <v>7</v>
      </c>
      <c r="AT23" s="26">
        <v>8</v>
      </c>
      <c r="AU23" s="27">
        <v>5</v>
      </c>
      <c r="AV23" s="39">
        <v>3</v>
      </c>
      <c r="AW23" s="26">
        <v>6</v>
      </c>
      <c r="AX23" s="27">
        <v>1</v>
      </c>
      <c r="AY23" s="39">
        <v>9</v>
      </c>
      <c r="AZ23" s="66"/>
      <c r="BA23" s="37">
        <v>7</v>
      </c>
      <c r="BB23" s="27">
        <v>4</v>
      </c>
      <c r="BC23" s="39">
        <v>6</v>
      </c>
      <c r="BD23" s="26">
        <v>8</v>
      </c>
      <c r="BE23" s="27">
        <v>3</v>
      </c>
      <c r="BF23" s="39">
        <v>5</v>
      </c>
      <c r="BG23" s="26">
        <v>2</v>
      </c>
      <c r="BH23" s="27">
        <v>1</v>
      </c>
      <c r="BI23" s="39">
        <v>9</v>
      </c>
      <c r="BJ23" s="66"/>
      <c r="BK23" s="37">
        <v>9</v>
      </c>
      <c r="BL23" s="27">
        <v>1</v>
      </c>
      <c r="BM23" s="39">
        <v>5</v>
      </c>
      <c r="BN23" s="26">
        <v>8</v>
      </c>
      <c r="BO23" s="27">
        <v>4</v>
      </c>
      <c r="BP23" s="39">
        <v>2</v>
      </c>
      <c r="BQ23" s="26">
        <v>7</v>
      </c>
      <c r="BR23" s="27">
        <v>6</v>
      </c>
      <c r="BS23" s="39">
        <v>3</v>
      </c>
      <c r="BT23" s="66"/>
      <c r="BU23" s="37">
        <v>7</v>
      </c>
      <c r="BV23" s="27">
        <v>5</v>
      </c>
      <c r="BW23" s="39">
        <v>1</v>
      </c>
      <c r="BX23" s="26">
        <v>8</v>
      </c>
      <c r="BY23" s="27">
        <v>6</v>
      </c>
      <c r="BZ23" s="39">
        <v>4</v>
      </c>
      <c r="CA23" s="26">
        <v>3</v>
      </c>
      <c r="CB23" s="27">
        <v>2</v>
      </c>
      <c r="CC23" s="39">
        <v>9</v>
      </c>
      <c r="CD23" s="68"/>
      <c r="CE23" s="66">
        <v>65</v>
      </c>
    </row>
    <row r="24" spans="2:83" ht="15">
      <c r="B24" s="35" t="s">
        <v>76</v>
      </c>
      <c r="C24" s="37">
        <v>1</v>
      </c>
      <c r="D24" s="27">
        <v>2</v>
      </c>
      <c r="E24" s="39">
        <v>9</v>
      </c>
      <c r="F24" s="26">
        <v>8</v>
      </c>
      <c r="G24" s="27">
        <v>6</v>
      </c>
      <c r="H24" s="39">
        <v>4</v>
      </c>
      <c r="I24" s="26">
        <v>7</v>
      </c>
      <c r="J24" s="27">
        <v>5</v>
      </c>
      <c r="K24" s="39">
        <v>3</v>
      </c>
      <c r="L24" s="66">
        <v>20</v>
      </c>
      <c r="M24" s="37">
        <v>7</v>
      </c>
      <c r="N24" s="27">
        <v>6</v>
      </c>
      <c r="O24" s="39">
        <v>5</v>
      </c>
      <c r="P24" s="26">
        <v>9</v>
      </c>
      <c r="Q24" s="27">
        <v>4</v>
      </c>
      <c r="R24" s="39">
        <v>1</v>
      </c>
      <c r="S24" s="26">
        <v>8</v>
      </c>
      <c r="T24" s="27">
        <v>3</v>
      </c>
      <c r="U24" s="39">
        <v>2</v>
      </c>
      <c r="V24" s="66">
        <v>17</v>
      </c>
      <c r="W24" s="37">
        <v>8</v>
      </c>
      <c r="X24" s="27">
        <v>4</v>
      </c>
      <c r="Y24" s="39">
        <v>2</v>
      </c>
      <c r="Z24" s="26">
        <v>9</v>
      </c>
      <c r="AA24" s="27">
        <v>3</v>
      </c>
      <c r="AB24" s="39">
        <v>1</v>
      </c>
      <c r="AC24" s="26">
        <v>7</v>
      </c>
      <c r="AD24" s="27">
        <v>6</v>
      </c>
      <c r="AE24" s="39">
        <v>5</v>
      </c>
      <c r="AF24" s="66">
        <v>17</v>
      </c>
      <c r="AG24" s="37">
        <v>7</v>
      </c>
      <c r="AH24" s="27">
        <v>6</v>
      </c>
      <c r="AI24" s="39">
        <v>5</v>
      </c>
      <c r="AJ24" s="26">
        <v>2</v>
      </c>
      <c r="AK24" s="27">
        <v>3</v>
      </c>
      <c r="AL24" s="39">
        <v>9</v>
      </c>
      <c r="AM24" s="26">
        <v>8</v>
      </c>
      <c r="AN24" s="27">
        <v>4</v>
      </c>
      <c r="AO24" s="39">
        <v>1</v>
      </c>
      <c r="AP24" s="66">
        <v>7</v>
      </c>
      <c r="AQ24" s="37">
        <v>1</v>
      </c>
      <c r="AR24" s="27">
        <v>2</v>
      </c>
      <c r="AS24" s="39">
        <v>9</v>
      </c>
      <c r="AT24" s="26">
        <v>7</v>
      </c>
      <c r="AU24" s="27">
        <v>6</v>
      </c>
      <c r="AV24" s="39">
        <v>5</v>
      </c>
      <c r="AW24" s="26">
        <v>3</v>
      </c>
      <c r="AX24" s="27">
        <v>4</v>
      </c>
      <c r="AY24" s="39">
        <v>8</v>
      </c>
      <c r="AZ24" s="66"/>
      <c r="BA24" s="37">
        <v>7</v>
      </c>
      <c r="BB24" s="27">
        <v>5</v>
      </c>
      <c r="BC24" s="39">
        <v>3</v>
      </c>
      <c r="BD24" s="26">
        <v>8</v>
      </c>
      <c r="BE24" s="27">
        <v>6</v>
      </c>
      <c r="BF24" s="39">
        <v>2</v>
      </c>
      <c r="BG24" s="26">
        <v>1</v>
      </c>
      <c r="BH24" s="27">
        <v>4</v>
      </c>
      <c r="BI24" s="39">
        <v>9</v>
      </c>
      <c r="BJ24" s="66"/>
      <c r="BK24" s="37">
        <v>9</v>
      </c>
      <c r="BL24" s="27">
        <v>3</v>
      </c>
      <c r="BM24" s="39">
        <v>2</v>
      </c>
      <c r="BN24" s="26">
        <v>7</v>
      </c>
      <c r="BO24" s="27">
        <v>6</v>
      </c>
      <c r="BP24" s="39">
        <v>5</v>
      </c>
      <c r="BQ24" s="26">
        <v>8</v>
      </c>
      <c r="BR24" s="27">
        <v>4</v>
      </c>
      <c r="BS24" s="39">
        <v>1</v>
      </c>
      <c r="BT24" s="66"/>
      <c r="BU24" s="37">
        <v>9</v>
      </c>
      <c r="BV24" s="27">
        <v>4</v>
      </c>
      <c r="BW24" s="39">
        <v>2</v>
      </c>
      <c r="BX24" s="26">
        <v>8</v>
      </c>
      <c r="BY24" s="27">
        <v>6</v>
      </c>
      <c r="BZ24" s="39">
        <v>1</v>
      </c>
      <c r="CA24" s="26">
        <v>7</v>
      </c>
      <c r="CB24" s="27">
        <v>5</v>
      </c>
      <c r="CC24" s="39">
        <v>3</v>
      </c>
      <c r="CD24" s="68"/>
      <c r="CE24" s="66">
        <v>61</v>
      </c>
    </row>
    <row r="25" spans="2:83" ht="15">
      <c r="B25" s="35" t="s">
        <v>28</v>
      </c>
      <c r="C25" s="37">
        <v>1</v>
      </c>
      <c r="D25" s="27">
        <v>3</v>
      </c>
      <c r="E25" s="39">
        <v>9</v>
      </c>
      <c r="F25" s="26">
        <v>7</v>
      </c>
      <c r="G25" s="27">
        <v>6</v>
      </c>
      <c r="H25" s="39">
        <v>5</v>
      </c>
      <c r="I25" s="26">
        <v>8</v>
      </c>
      <c r="J25" s="27">
        <v>4</v>
      </c>
      <c r="K25" s="39">
        <v>2</v>
      </c>
      <c r="L25" s="66">
        <v>18</v>
      </c>
      <c r="M25" s="37">
        <v>7</v>
      </c>
      <c r="N25" s="27">
        <v>6</v>
      </c>
      <c r="O25" s="39">
        <v>5</v>
      </c>
      <c r="P25" s="26">
        <v>8</v>
      </c>
      <c r="Q25" s="27">
        <v>4</v>
      </c>
      <c r="R25" s="39">
        <v>2</v>
      </c>
      <c r="S25" s="26">
        <v>9</v>
      </c>
      <c r="T25" s="27">
        <v>3</v>
      </c>
      <c r="U25" s="39">
        <v>1</v>
      </c>
      <c r="V25" s="66">
        <v>15</v>
      </c>
      <c r="W25" s="37">
        <v>8</v>
      </c>
      <c r="X25" s="27">
        <v>4</v>
      </c>
      <c r="Y25" s="39">
        <v>2</v>
      </c>
      <c r="Z25" s="26">
        <v>9</v>
      </c>
      <c r="AA25" s="27">
        <v>3</v>
      </c>
      <c r="AB25" s="39">
        <v>1</v>
      </c>
      <c r="AC25" s="26">
        <v>6</v>
      </c>
      <c r="AD25" s="27">
        <v>5</v>
      </c>
      <c r="AE25" s="39">
        <v>7</v>
      </c>
      <c r="AF25" s="66">
        <v>17</v>
      </c>
      <c r="AG25" s="37">
        <v>9</v>
      </c>
      <c r="AH25" s="27">
        <v>5</v>
      </c>
      <c r="AI25" s="39">
        <v>2</v>
      </c>
      <c r="AJ25" s="26">
        <v>1</v>
      </c>
      <c r="AK25" s="27">
        <v>3</v>
      </c>
      <c r="AL25" s="39">
        <v>8</v>
      </c>
      <c r="AM25" s="26">
        <v>7</v>
      </c>
      <c r="AN25" s="27">
        <v>6</v>
      </c>
      <c r="AO25" s="39">
        <v>4</v>
      </c>
      <c r="AP25" s="66">
        <v>9</v>
      </c>
      <c r="AQ25" s="37">
        <v>1</v>
      </c>
      <c r="AR25" s="27">
        <v>3</v>
      </c>
      <c r="AS25" s="39">
        <v>9</v>
      </c>
      <c r="AT25" s="26">
        <v>8</v>
      </c>
      <c r="AU25" s="27">
        <v>5</v>
      </c>
      <c r="AV25" s="39">
        <v>2</v>
      </c>
      <c r="AW25" s="26">
        <v>4</v>
      </c>
      <c r="AX25" s="27">
        <v>6</v>
      </c>
      <c r="AY25" s="39">
        <v>7</v>
      </c>
      <c r="AZ25" s="66"/>
      <c r="BA25" s="37">
        <v>8</v>
      </c>
      <c r="BB25" s="27">
        <v>5</v>
      </c>
      <c r="BC25" s="39">
        <v>2</v>
      </c>
      <c r="BD25" s="26">
        <v>4</v>
      </c>
      <c r="BE25" s="27">
        <v>7</v>
      </c>
      <c r="BF25" s="39">
        <v>6</v>
      </c>
      <c r="BG25" s="26">
        <v>1</v>
      </c>
      <c r="BH25" s="27">
        <v>3</v>
      </c>
      <c r="BI25" s="39">
        <v>9</v>
      </c>
      <c r="BJ25" s="66"/>
      <c r="BK25" s="37">
        <v>9</v>
      </c>
      <c r="BL25" s="27">
        <v>3</v>
      </c>
      <c r="BM25" s="39">
        <v>1</v>
      </c>
      <c r="BN25" s="26">
        <v>8</v>
      </c>
      <c r="BO25" s="27">
        <v>5</v>
      </c>
      <c r="BP25" s="39">
        <v>2</v>
      </c>
      <c r="BQ25" s="26">
        <v>7</v>
      </c>
      <c r="BR25" s="27">
        <v>6</v>
      </c>
      <c r="BS25" s="39">
        <v>4</v>
      </c>
      <c r="BT25" s="66"/>
      <c r="BU25" s="37">
        <v>9</v>
      </c>
      <c r="BV25" s="27">
        <v>3</v>
      </c>
      <c r="BW25" s="39">
        <v>1</v>
      </c>
      <c r="BX25" s="26">
        <v>7</v>
      </c>
      <c r="BY25" s="27">
        <v>6</v>
      </c>
      <c r="BZ25" s="39">
        <v>4</v>
      </c>
      <c r="CA25" s="26">
        <v>8</v>
      </c>
      <c r="CB25" s="27">
        <v>5</v>
      </c>
      <c r="CC25" s="39">
        <v>2</v>
      </c>
      <c r="CD25" s="68"/>
      <c r="CE25" s="66">
        <v>59</v>
      </c>
    </row>
    <row r="26" spans="2:83" ht="15">
      <c r="B26" s="35" t="s">
        <v>19</v>
      </c>
      <c r="C26" s="37">
        <v>1</v>
      </c>
      <c r="D26" s="27">
        <v>2</v>
      </c>
      <c r="E26" s="39">
        <v>8</v>
      </c>
      <c r="F26" s="26">
        <v>3</v>
      </c>
      <c r="G26" s="27">
        <v>9</v>
      </c>
      <c r="H26" s="39">
        <v>4</v>
      </c>
      <c r="I26" s="26">
        <v>7</v>
      </c>
      <c r="J26" s="27">
        <v>6</v>
      </c>
      <c r="K26" s="39">
        <v>5</v>
      </c>
      <c r="L26" s="66">
        <v>16</v>
      </c>
      <c r="M26" s="37">
        <v>6</v>
      </c>
      <c r="N26" s="27">
        <v>8</v>
      </c>
      <c r="O26" s="39">
        <v>3</v>
      </c>
      <c r="P26" s="26">
        <v>2</v>
      </c>
      <c r="Q26" s="27">
        <v>9</v>
      </c>
      <c r="R26" s="39">
        <v>1</v>
      </c>
      <c r="S26" s="26">
        <v>7</v>
      </c>
      <c r="T26" s="27">
        <v>5</v>
      </c>
      <c r="U26" s="39">
        <v>4</v>
      </c>
      <c r="V26" s="66">
        <v>14</v>
      </c>
      <c r="W26" s="37">
        <v>4</v>
      </c>
      <c r="X26" s="27">
        <v>9</v>
      </c>
      <c r="Y26" s="39">
        <v>3</v>
      </c>
      <c r="Z26" s="26">
        <v>7</v>
      </c>
      <c r="AA26" s="27">
        <v>8</v>
      </c>
      <c r="AB26" s="39">
        <v>6</v>
      </c>
      <c r="AC26" s="26">
        <v>1</v>
      </c>
      <c r="AD26" s="27">
        <v>2</v>
      </c>
      <c r="AE26" s="39">
        <v>5</v>
      </c>
      <c r="AF26" s="66">
        <v>11</v>
      </c>
      <c r="AG26" s="37">
        <v>1</v>
      </c>
      <c r="AH26" s="27">
        <v>3</v>
      </c>
      <c r="AI26" s="39">
        <v>8</v>
      </c>
      <c r="AJ26" s="26">
        <v>2</v>
      </c>
      <c r="AK26" s="27">
        <v>4</v>
      </c>
      <c r="AL26" s="39">
        <v>9</v>
      </c>
      <c r="AM26" s="26">
        <v>5</v>
      </c>
      <c r="AN26" s="27">
        <v>7</v>
      </c>
      <c r="AO26" s="39">
        <v>6</v>
      </c>
      <c r="AP26" s="66">
        <v>1</v>
      </c>
      <c r="AQ26" s="37">
        <v>1</v>
      </c>
      <c r="AR26" s="27">
        <v>2</v>
      </c>
      <c r="AS26" s="39">
        <v>9</v>
      </c>
      <c r="AT26" s="26">
        <v>4</v>
      </c>
      <c r="AU26" s="27">
        <v>6</v>
      </c>
      <c r="AV26" s="39">
        <v>5</v>
      </c>
      <c r="AW26" s="26">
        <v>3</v>
      </c>
      <c r="AX26" s="27">
        <v>8</v>
      </c>
      <c r="AY26" s="39">
        <v>7</v>
      </c>
      <c r="AZ26" s="66"/>
      <c r="BA26" s="37">
        <v>7</v>
      </c>
      <c r="BB26" s="27">
        <v>2</v>
      </c>
      <c r="BC26" s="39">
        <v>3</v>
      </c>
      <c r="BD26" s="26">
        <v>4</v>
      </c>
      <c r="BE26" s="27">
        <v>9</v>
      </c>
      <c r="BF26" s="39">
        <v>5</v>
      </c>
      <c r="BG26" s="26">
        <v>1</v>
      </c>
      <c r="BH26" s="27">
        <v>8</v>
      </c>
      <c r="BI26" s="39">
        <v>6</v>
      </c>
      <c r="BJ26" s="66"/>
      <c r="BK26" s="37">
        <v>6</v>
      </c>
      <c r="BL26" s="27">
        <v>9</v>
      </c>
      <c r="BM26" s="39">
        <v>7</v>
      </c>
      <c r="BN26" s="26">
        <v>3</v>
      </c>
      <c r="BO26" s="27">
        <v>5</v>
      </c>
      <c r="BP26" s="39">
        <v>4</v>
      </c>
      <c r="BQ26" s="26">
        <v>8</v>
      </c>
      <c r="BR26" s="27">
        <v>2</v>
      </c>
      <c r="BS26" s="39">
        <v>1</v>
      </c>
      <c r="BT26" s="66"/>
      <c r="BU26" s="37">
        <v>5</v>
      </c>
      <c r="BV26" s="27">
        <v>6</v>
      </c>
      <c r="BW26" s="39">
        <v>1</v>
      </c>
      <c r="BX26" s="26">
        <v>8</v>
      </c>
      <c r="BY26" s="27">
        <v>9</v>
      </c>
      <c r="BZ26" s="39">
        <v>4</v>
      </c>
      <c r="CA26" s="26">
        <v>3</v>
      </c>
      <c r="CB26" s="27">
        <v>7</v>
      </c>
      <c r="CC26" s="39">
        <v>2</v>
      </c>
      <c r="CD26" s="68"/>
      <c r="CE26" s="66">
        <v>42</v>
      </c>
    </row>
    <row r="27" spans="2:83" ht="15">
      <c r="B27" s="35" t="s">
        <v>80</v>
      </c>
      <c r="C27" s="37">
        <v>2</v>
      </c>
      <c r="D27" s="27">
        <v>4</v>
      </c>
      <c r="E27" s="39">
        <v>9</v>
      </c>
      <c r="F27" s="26">
        <v>7</v>
      </c>
      <c r="G27" s="27">
        <v>6</v>
      </c>
      <c r="H27" s="39">
        <v>3</v>
      </c>
      <c r="I27" s="26">
        <v>8</v>
      </c>
      <c r="J27" s="27">
        <v>5</v>
      </c>
      <c r="K27" s="39">
        <v>1</v>
      </c>
      <c r="L27" s="66">
        <v>17</v>
      </c>
      <c r="M27" s="37">
        <v>8</v>
      </c>
      <c r="N27" s="27">
        <v>4</v>
      </c>
      <c r="O27" s="39">
        <v>3</v>
      </c>
      <c r="P27" s="26">
        <v>7</v>
      </c>
      <c r="Q27" s="27">
        <v>6</v>
      </c>
      <c r="R27" s="39">
        <v>2</v>
      </c>
      <c r="S27" s="26">
        <v>9</v>
      </c>
      <c r="T27" s="27">
        <v>5</v>
      </c>
      <c r="U27" s="39">
        <v>1</v>
      </c>
      <c r="V27" s="66">
        <v>12</v>
      </c>
      <c r="W27" s="37">
        <v>8</v>
      </c>
      <c r="X27" s="27">
        <v>4</v>
      </c>
      <c r="Y27" s="39">
        <v>2</v>
      </c>
      <c r="Z27" s="26">
        <v>9</v>
      </c>
      <c r="AA27" s="27">
        <v>5</v>
      </c>
      <c r="AB27" s="39">
        <v>1</v>
      </c>
      <c r="AC27" s="26">
        <v>3</v>
      </c>
      <c r="AD27" s="27">
        <v>6</v>
      </c>
      <c r="AE27" s="39">
        <v>7</v>
      </c>
      <c r="AF27" s="66">
        <v>17</v>
      </c>
      <c r="AG27" s="37">
        <v>7</v>
      </c>
      <c r="AH27" s="27">
        <v>6</v>
      </c>
      <c r="AI27" s="39">
        <v>2</v>
      </c>
      <c r="AJ27" s="26">
        <v>3</v>
      </c>
      <c r="AK27" s="27">
        <v>4</v>
      </c>
      <c r="AL27" s="39">
        <v>9</v>
      </c>
      <c r="AM27" s="26">
        <v>8</v>
      </c>
      <c r="AN27" s="27">
        <v>5</v>
      </c>
      <c r="AO27" s="39">
        <v>1</v>
      </c>
      <c r="AP27" s="66">
        <v>7</v>
      </c>
      <c r="AQ27" s="37">
        <v>1</v>
      </c>
      <c r="AR27" s="27">
        <v>6</v>
      </c>
      <c r="AS27" s="39">
        <v>7</v>
      </c>
      <c r="AT27" s="26">
        <v>8</v>
      </c>
      <c r="AU27" s="27">
        <v>5</v>
      </c>
      <c r="AV27" s="39">
        <v>2</v>
      </c>
      <c r="AW27" s="26">
        <v>3</v>
      </c>
      <c r="AX27" s="27">
        <v>4</v>
      </c>
      <c r="AY27" s="39">
        <v>9</v>
      </c>
      <c r="AZ27" s="66"/>
      <c r="BA27" s="37">
        <v>9</v>
      </c>
      <c r="BB27" s="27">
        <v>5</v>
      </c>
      <c r="BC27" s="39">
        <v>2</v>
      </c>
      <c r="BD27" s="26">
        <v>6</v>
      </c>
      <c r="BE27" s="27">
        <v>3</v>
      </c>
      <c r="BF27" s="39">
        <v>7</v>
      </c>
      <c r="BG27" s="26">
        <v>1</v>
      </c>
      <c r="BH27" s="27">
        <v>4</v>
      </c>
      <c r="BI27" s="39">
        <v>8</v>
      </c>
      <c r="BJ27" s="66"/>
      <c r="BK27" s="37">
        <v>9</v>
      </c>
      <c r="BL27" s="27">
        <v>6</v>
      </c>
      <c r="BM27" s="39">
        <v>3</v>
      </c>
      <c r="BN27" s="26">
        <v>7</v>
      </c>
      <c r="BO27" s="27">
        <v>5</v>
      </c>
      <c r="BP27" s="39">
        <v>2</v>
      </c>
      <c r="BQ27" s="26">
        <v>8</v>
      </c>
      <c r="BR27" s="27">
        <v>4</v>
      </c>
      <c r="BS27" s="39">
        <v>1</v>
      </c>
      <c r="BT27" s="66"/>
      <c r="BU27" s="37">
        <v>8</v>
      </c>
      <c r="BV27" s="27">
        <v>4</v>
      </c>
      <c r="BW27" s="39">
        <v>1</v>
      </c>
      <c r="BX27" s="26">
        <v>9</v>
      </c>
      <c r="BY27" s="27">
        <v>5</v>
      </c>
      <c r="BZ27" s="39">
        <v>2</v>
      </c>
      <c r="CA27" s="26">
        <v>7</v>
      </c>
      <c r="CB27" s="27">
        <v>6</v>
      </c>
      <c r="CC27" s="39">
        <v>3</v>
      </c>
      <c r="CD27" s="68"/>
      <c r="CE27" s="66">
        <v>53</v>
      </c>
    </row>
    <row r="28" spans="2:83" ht="15">
      <c r="B28" s="35" t="s">
        <v>21</v>
      </c>
      <c r="C28" s="37">
        <v>2</v>
      </c>
      <c r="D28" s="27">
        <v>3</v>
      </c>
      <c r="E28" s="39">
        <v>9</v>
      </c>
      <c r="F28" s="26">
        <v>5</v>
      </c>
      <c r="G28" s="27">
        <v>6</v>
      </c>
      <c r="H28" s="39">
        <v>8</v>
      </c>
      <c r="I28" s="26">
        <v>7</v>
      </c>
      <c r="J28" s="27">
        <v>4</v>
      </c>
      <c r="K28" s="39">
        <v>1</v>
      </c>
      <c r="L28" s="66">
        <v>15</v>
      </c>
      <c r="M28" s="37">
        <v>7</v>
      </c>
      <c r="N28" s="27">
        <v>6</v>
      </c>
      <c r="O28" s="39">
        <v>5</v>
      </c>
      <c r="P28" s="26">
        <v>9</v>
      </c>
      <c r="Q28" s="27">
        <v>3</v>
      </c>
      <c r="R28" s="39">
        <v>1</v>
      </c>
      <c r="S28" s="26">
        <v>8</v>
      </c>
      <c r="T28" s="27">
        <v>4</v>
      </c>
      <c r="U28" s="39">
        <v>2</v>
      </c>
      <c r="V28" s="66">
        <v>17</v>
      </c>
      <c r="W28" s="37">
        <v>8</v>
      </c>
      <c r="X28" s="27">
        <v>3</v>
      </c>
      <c r="Y28" s="39">
        <v>2</v>
      </c>
      <c r="Z28" s="26">
        <v>9</v>
      </c>
      <c r="AA28" s="27">
        <v>4</v>
      </c>
      <c r="AB28" s="39">
        <v>1</v>
      </c>
      <c r="AC28" s="26">
        <v>6</v>
      </c>
      <c r="AD28" s="27">
        <v>5</v>
      </c>
      <c r="AE28" s="39">
        <v>7</v>
      </c>
      <c r="AF28" s="66">
        <v>17</v>
      </c>
      <c r="AG28" s="37">
        <v>6</v>
      </c>
      <c r="AH28" s="27">
        <v>7</v>
      </c>
      <c r="AI28" s="39">
        <v>5</v>
      </c>
      <c r="AJ28" s="26">
        <v>4</v>
      </c>
      <c r="AK28" s="27">
        <v>2</v>
      </c>
      <c r="AL28" s="39">
        <v>9</v>
      </c>
      <c r="AM28" s="26">
        <v>8</v>
      </c>
      <c r="AN28" s="27">
        <v>3</v>
      </c>
      <c r="AO28" s="39">
        <v>1</v>
      </c>
      <c r="AP28" s="66">
        <v>6</v>
      </c>
      <c r="AQ28" s="37">
        <v>2</v>
      </c>
      <c r="AR28" s="27">
        <v>1</v>
      </c>
      <c r="AS28" s="39">
        <v>9</v>
      </c>
      <c r="AT28" s="26">
        <v>8</v>
      </c>
      <c r="AU28" s="27">
        <v>3</v>
      </c>
      <c r="AV28" s="39">
        <v>4</v>
      </c>
      <c r="AW28" s="26">
        <v>6</v>
      </c>
      <c r="AX28" s="27">
        <v>5</v>
      </c>
      <c r="AY28" s="39">
        <v>7</v>
      </c>
      <c r="AZ28" s="66"/>
      <c r="BA28" s="37">
        <v>7</v>
      </c>
      <c r="BB28" s="27">
        <v>5</v>
      </c>
      <c r="BC28" s="39">
        <v>6</v>
      </c>
      <c r="BD28" s="26">
        <v>9</v>
      </c>
      <c r="BE28" s="27">
        <v>4</v>
      </c>
      <c r="BF28" s="39">
        <v>1</v>
      </c>
      <c r="BG28" s="26">
        <v>3</v>
      </c>
      <c r="BH28" s="27">
        <v>2</v>
      </c>
      <c r="BI28" s="39">
        <v>8</v>
      </c>
      <c r="BJ28" s="66"/>
      <c r="BK28" s="37">
        <v>9</v>
      </c>
      <c r="BL28" s="27">
        <v>5</v>
      </c>
      <c r="BM28" s="39">
        <v>2</v>
      </c>
      <c r="BN28" s="26">
        <v>8</v>
      </c>
      <c r="BO28" s="27">
        <v>4</v>
      </c>
      <c r="BP28" s="39">
        <v>1</v>
      </c>
      <c r="BQ28" s="26">
        <v>7</v>
      </c>
      <c r="BR28" s="27">
        <v>6</v>
      </c>
      <c r="BS28" s="39">
        <v>3</v>
      </c>
      <c r="BT28" s="66"/>
      <c r="BU28" s="37">
        <v>8</v>
      </c>
      <c r="BV28" s="27">
        <v>5</v>
      </c>
      <c r="BW28" s="39">
        <v>2</v>
      </c>
      <c r="BX28" s="26">
        <v>9</v>
      </c>
      <c r="BY28" s="27">
        <v>3</v>
      </c>
      <c r="BZ28" s="39">
        <v>1</v>
      </c>
      <c r="CA28" s="26">
        <v>7</v>
      </c>
      <c r="CB28" s="27">
        <v>6</v>
      </c>
      <c r="CC28" s="39">
        <v>4</v>
      </c>
      <c r="CD28" s="68"/>
      <c r="CE28" s="66">
        <v>55</v>
      </c>
    </row>
    <row r="29" spans="2:83" ht="15">
      <c r="B29" s="35" t="s">
        <v>25</v>
      </c>
      <c r="C29" s="37">
        <v>1</v>
      </c>
      <c r="D29" s="27">
        <v>2</v>
      </c>
      <c r="E29" s="39">
        <v>9</v>
      </c>
      <c r="F29" s="26">
        <v>7</v>
      </c>
      <c r="G29" s="27">
        <v>6</v>
      </c>
      <c r="H29" s="39">
        <v>5</v>
      </c>
      <c r="I29" s="26">
        <v>8</v>
      </c>
      <c r="J29" s="27">
        <v>4</v>
      </c>
      <c r="K29" s="39">
        <v>3</v>
      </c>
      <c r="L29" s="66">
        <v>19</v>
      </c>
      <c r="M29" s="37">
        <v>7</v>
      </c>
      <c r="N29" s="27">
        <v>6</v>
      </c>
      <c r="O29" s="39">
        <v>3</v>
      </c>
      <c r="P29" s="26">
        <v>9</v>
      </c>
      <c r="Q29" s="27">
        <v>4</v>
      </c>
      <c r="R29" s="39">
        <v>1</v>
      </c>
      <c r="S29" s="26">
        <v>8</v>
      </c>
      <c r="T29" s="27">
        <v>5</v>
      </c>
      <c r="U29" s="39">
        <v>2</v>
      </c>
      <c r="V29" s="66">
        <v>17</v>
      </c>
      <c r="W29" s="37">
        <v>8</v>
      </c>
      <c r="X29" s="27">
        <v>4</v>
      </c>
      <c r="Y29" s="39">
        <v>1</v>
      </c>
      <c r="Z29" s="26">
        <v>9</v>
      </c>
      <c r="AA29" s="27">
        <v>6</v>
      </c>
      <c r="AB29" s="39">
        <v>5</v>
      </c>
      <c r="AC29" s="26">
        <v>7</v>
      </c>
      <c r="AD29" s="27">
        <v>3</v>
      </c>
      <c r="AE29" s="39">
        <v>2</v>
      </c>
      <c r="AF29" s="66">
        <v>17</v>
      </c>
      <c r="AG29" s="37">
        <v>7</v>
      </c>
      <c r="AH29" s="27">
        <v>6</v>
      </c>
      <c r="AI29" s="39">
        <v>5</v>
      </c>
      <c r="AJ29" s="26">
        <v>1</v>
      </c>
      <c r="AK29" s="27">
        <v>2</v>
      </c>
      <c r="AL29" s="39">
        <v>9</v>
      </c>
      <c r="AM29" s="26">
        <v>8</v>
      </c>
      <c r="AN29" s="27">
        <v>4</v>
      </c>
      <c r="AO29" s="39">
        <v>3</v>
      </c>
      <c r="AP29" s="66">
        <v>7</v>
      </c>
      <c r="AQ29" s="37">
        <v>1</v>
      </c>
      <c r="AR29" s="27">
        <v>2</v>
      </c>
      <c r="AS29" s="39">
        <v>9</v>
      </c>
      <c r="AT29" s="26">
        <v>7</v>
      </c>
      <c r="AU29" s="27">
        <v>5</v>
      </c>
      <c r="AV29" s="39">
        <v>4</v>
      </c>
      <c r="AW29" s="26">
        <v>3</v>
      </c>
      <c r="AX29" s="27">
        <v>6</v>
      </c>
      <c r="AY29" s="39">
        <v>8</v>
      </c>
      <c r="AZ29" s="66"/>
      <c r="BA29" s="37">
        <v>6</v>
      </c>
      <c r="BB29" s="27">
        <v>5</v>
      </c>
      <c r="BC29" s="39">
        <v>9</v>
      </c>
      <c r="BD29" s="26">
        <v>4</v>
      </c>
      <c r="BE29" s="27">
        <v>3</v>
      </c>
      <c r="BF29" s="39">
        <v>8</v>
      </c>
      <c r="BG29" s="26">
        <v>1</v>
      </c>
      <c r="BH29" s="27">
        <v>2</v>
      </c>
      <c r="BI29" s="39">
        <v>7</v>
      </c>
      <c r="BJ29" s="66"/>
      <c r="BK29" s="37">
        <v>9</v>
      </c>
      <c r="BL29" s="27">
        <v>6</v>
      </c>
      <c r="BM29" s="39">
        <v>5</v>
      </c>
      <c r="BN29" s="26">
        <v>8</v>
      </c>
      <c r="BO29" s="27">
        <v>4</v>
      </c>
      <c r="BP29" s="39">
        <v>3</v>
      </c>
      <c r="BQ29" s="26">
        <v>7</v>
      </c>
      <c r="BR29" s="27">
        <v>2</v>
      </c>
      <c r="BS29" s="39">
        <v>1</v>
      </c>
      <c r="BT29" s="66"/>
      <c r="BU29" s="37">
        <v>9</v>
      </c>
      <c r="BV29" s="27">
        <v>6</v>
      </c>
      <c r="BW29" s="39">
        <v>1</v>
      </c>
      <c r="BX29" s="26">
        <v>8</v>
      </c>
      <c r="BY29" s="27">
        <v>5</v>
      </c>
      <c r="BZ29" s="39">
        <v>3</v>
      </c>
      <c r="CA29" s="26">
        <v>7</v>
      </c>
      <c r="CB29" s="27">
        <v>4</v>
      </c>
      <c r="CC29" s="39">
        <v>2</v>
      </c>
      <c r="CD29" s="68"/>
      <c r="CE29" s="66">
        <v>60</v>
      </c>
    </row>
    <row r="30" spans="2:83" ht="15">
      <c r="B30" s="35" t="s">
        <v>61</v>
      </c>
      <c r="C30" s="37">
        <v>1</v>
      </c>
      <c r="D30" s="27">
        <v>4</v>
      </c>
      <c r="E30" s="39">
        <v>9</v>
      </c>
      <c r="F30" s="26">
        <v>8</v>
      </c>
      <c r="G30" s="27">
        <v>6</v>
      </c>
      <c r="H30" s="39">
        <v>3</v>
      </c>
      <c r="I30" s="26">
        <v>7</v>
      </c>
      <c r="J30" s="27">
        <v>5</v>
      </c>
      <c r="K30" s="39">
        <v>2</v>
      </c>
      <c r="L30" s="66">
        <v>19</v>
      </c>
      <c r="M30" s="37">
        <v>3</v>
      </c>
      <c r="N30" s="27">
        <v>6</v>
      </c>
      <c r="O30" s="39">
        <v>7</v>
      </c>
      <c r="P30" s="26">
        <v>8</v>
      </c>
      <c r="Q30" s="27">
        <v>5</v>
      </c>
      <c r="R30" s="39">
        <v>2</v>
      </c>
      <c r="S30" s="26">
        <v>9</v>
      </c>
      <c r="T30" s="27">
        <v>4</v>
      </c>
      <c r="U30" s="39">
        <v>1</v>
      </c>
      <c r="V30" s="66">
        <v>15</v>
      </c>
      <c r="W30" s="37">
        <v>7</v>
      </c>
      <c r="X30" s="27">
        <v>6</v>
      </c>
      <c r="Y30" s="39">
        <v>3</v>
      </c>
      <c r="Z30" s="26">
        <v>9</v>
      </c>
      <c r="AA30" s="27">
        <v>4</v>
      </c>
      <c r="AB30" s="39">
        <v>1</v>
      </c>
      <c r="AC30" s="26">
        <v>2</v>
      </c>
      <c r="AD30" s="27">
        <v>5</v>
      </c>
      <c r="AE30" s="39">
        <v>8</v>
      </c>
      <c r="AF30" s="66">
        <v>16</v>
      </c>
      <c r="AG30" s="37">
        <v>4</v>
      </c>
      <c r="AH30" s="27">
        <v>6</v>
      </c>
      <c r="AI30" s="39">
        <v>7</v>
      </c>
      <c r="AJ30" s="26">
        <v>1</v>
      </c>
      <c r="AK30" s="27">
        <v>2</v>
      </c>
      <c r="AL30" s="39">
        <v>9</v>
      </c>
      <c r="AM30" s="26">
        <v>8</v>
      </c>
      <c r="AN30" s="27">
        <v>5</v>
      </c>
      <c r="AO30" s="39">
        <v>3</v>
      </c>
      <c r="AP30" s="66">
        <v>4</v>
      </c>
      <c r="AQ30" s="37">
        <v>1</v>
      </c>
      <c r="AR30" s="27">
        <v>4</v>
      </c>
      <c r="AS30" s="39">
        <v>8</v>
      </c>
      <c r="AT30" s="26">
        <v>7</v>
      </c>
      <c r="AU30" s="27">
        <v>6</v>
      </c>
      <c r="AV30" s="39">
        <v>3</v>
      </c>
      <c r="AW30" s="26">
        <v>2</v>
      </c>
      <c r="AX30" s="27">
        <v>5</v>
      </c>
      <c r="AY30" s="39">
        <v>9</v>
      </c>
      <c r="AZ30" s="66"/>
      <c r="BA30" s="37">
        <v>8</v>
      </c>
      <c r="BB30" s="27">
        <v>6</v>
      </c>
      <c r="BC30" s="39">
        <v>3</v>
      </c>
      <c r="BD30" s="26">
        <v>2</v>
      </c>
      <c r="BE30" s="27">
        <v>5</v>
      </c>
      <c r="BF30" s="39">
        <v>7</v>
      </c>
      <c r="BG30" s="26">
        <v>1</v>
      </c>
      <c r="BH30" s="27">
        <v>4</v>
      </c>
      <c r="BI30" s="39">
        <v>9</v>
      </c>
      <c r="BJ30" s="66"/>
      <c r="BK30" s="37">
        <v>9</v>
      </c>
      <c r="BL30" s="27">
        <v>4</v>
      </c>
      <c r="BM30" s="39">
        <v>1</v>
      </c>
      <c r="BN30" s="26">
        <v>8</v>
      </c>
      <c r="BO30" s="27">
        <v>6</v>
      </c>
      <c r="BP30" s="39">
        <v>3</v>
      </c>
      <c r="BQ30" s="26">
        <v>7</v>
      </c>
      <c r="BR30" s="27">
        <v>5</v>
      </c>
      <c r="BS30" s="39">
        <v>2</v>
      </c>
      <c r="BT30" s="66"/>
      <c r="BU30" s="37">
        <v>9</v>
      </c>
      <c r="BV30" s="27">
        <v>4</v>
      </c>
      <c r="BW30" s="39">
        <v>1</v>
      </c>
      <c r="BX30" s="26">
        <v>7</v>
      </c>
      <c r="BY30" s="27">
        <v>6</v>
      </c>
      <c r="BZ30" s="39">
        <v>2</v>
      </c>
      <c r="CA30" s="26">
        <v>8</v>
      </c>
      <c r="CB30" s="27">
        <v>5</v>
      </c>
      <c r="CC30" s="39">
        <v>3</v>
      </c>
      <c r="CD30" s="68"/>
      <c r="CE30" s="66">
        <v>54</v>
      </c>
    </row>
    <row r="31" spans="2:83" ht="15">
      <c r="B31" s="35" t="s">
        <v>72</v>
      </c>
      <c r="C31" s="37">
        <v>1</v>
      </c>
      <c r="D31" s="27">
        <v>2</v>
      </c>
      <c r="E31" s="39">
        <v>9</v>
      </c>
      <c r="F31" s="26">
        <v>8</v>
      </c>
      <c r="G31" s="27">
        <v>4</v>
      </c>
      <c r="H31" s="39">
        <v>3</v>
      </c>
      <c r="I31" s="26">
        <v>7</v>
      </c>
      <c r="J31" s="27">
        <v>6</v>
      </c>
      <c r="K31" s="39">
        <v>5</v>
      </c>
      <c r="L31" s="66">
        <v>22</v>
      </c>
      <c r="M31" s="37">
        <v>7</v>
      </c>
      <c r="N31" s="27">
        <v>5</v>
      </c>
      <c r="O31" s="39">
        <v>6</v>
      </c>
      <c r="P31" s="26">
        <v>9</v>
      </c>
      <c r="Q31" s="27">
        <v>2</v>
      </c>
      <c r="R31" s="39">
        <v>1</v>
      </c>
      <c r="S31" s="26">
        <v>8</v>
      </c>
      <c r="T31" s="27">
        <v>4</v>
      </c>
      <c r="U31" s="39">
        <v>3</v>
      </c>
      <c r="V31" s="66">
        <v>17</v>
      </c>
      <c r="W31" s="37">
        <v>7</v>
      </c>
      <c r="X31" s="27">
        <v>6</v>
      </c>
      <c r="Y31" s="39">
        <v>3</v>
      </c>
      <c r="Z31" s="26">
        <v>9</v>
      </c>
      <c r="AA31" s="27">
        <v>2</v>
      </c>
      <c r="AB31" s="39">
        <v>1</v>
      </c>
      <c r="AC31" s="26">
        <v>8</v>
      </c>
      <c r="AD31" s="27">
        <v>5</v>
      </c>
      <c r="AE31" s="39">
        <v>4</v>
      </c>
      <c r="AF31" s="66">
        <v>16</v>
      </c>
      <c r="AG31" s="37">
        <v>6</v>
      </c>
      <c r="AH31" s="27">
        <v>7</v>
      </c>
      <c r="AI31" s="39">
        <v>5</v>
      </c>
      <c r="AJ31" s="26">
        <v>3</v>
      </c>
      <c r="AK31" s="27">
        <v>4</v>
      </c>
      <c r="AL31" s="39">
        <v>8</v>
      </c>
      <c r="AM31" s="26">
        <v>9</v>
      </c>
      <c r="AN31" s="27">
        <v>2</v>
      </c>
      <c r="AO31" s="39">
        <v>1</v>
      </c>
      <c r="AP31" s="66">
        <v>6</v>
      </c>
      <c r="AQ31" s="37">
        <v>1</v>
      </c>
      <c r="AR31" s="27">
        <v>2</v>
      </c>
      <c r="AS31" s="39">
        <v>9</v>
      </c>
      <c r="AT31" s="26">
        <v>8</v>
      </c>
      <c r="AU31" s="27">
        <v>5</v>
      </c>
      <c r="AV31" s="39">
        <v>3</v>
      </c>
      <c r="AW31" s="26">
        <v>4</v>
      </c>
      <c r="AX31" s="27">
        <v>7</v>
      </c>
      <c r="AY31" s="39">
        <v>6</v>
      </c>
      <c r="AZ31" s="66"/>
      <c r="BA31" s="37">
        <v>8</v>
      </c>
      <c r="BB31" s="27">
        <v>4</v>
      </c>
      <c r="BC31" s="39">
        <v>5</v>
      </c>
      <c r="BD31" s="26">
        <v>1</v>
      </c>
      <c r="BE31" s="27">
        <v>2</v>
      </c>
      <c r="BF31" s="39">
        <v>9</v>
      </c>
      <c r="BG31" s="26">
        <v>3</v>
      </c>
      <c r="BH31" s="27">
        <v>6</v>
      </c>
      <c r="BI31" s="39">
        <v>7</v>
      </c>
      <c r="BJ31" s="66"/>
      <c r="BK31" s="37">
        <v>9</v>
      </c>
      <c r="BL31" s="27">
        <v>2</v>
      </c>
      <c r="BM31" s="39">
        <v>1</v>
      </c>
      <c r="BN31" s="26">
        <v>8</v>
      </c>
      <c r="BO31" s="27">
        <v>4</v>
      </c>
      <c r="BP31" s="39">
        <v>3</v>
      </c>
      <c r="BQ31" s="26">
        <v>7</v>
      </c>
      <c r="BR31" s="27">
        <v>6</v>
      </c>
      <c r="BS31" s="39">
        <v>5</v>
      </c>
      <c r="BT31" s="66"/>
      <c r="BU31" s="37">
        <v>9</v>
      </c>
      <c r="BV31" s="27">
        <v>2</v>
      </c>
      <c r="BW31" s="39">
        <v>1</v>
      </c>
      <c r="BX31" s="26">
        <v>8</v>
      </c>
      <c r="BY31" s="27">
        <v>3</v>
      </c>
      <c r="BZ31" s="39">
        <v>5</v>
      </c>
      <c r="CA31" s="26">
        <v>6</v>
      </c>
      <c r="CB31" s="27">
        <v>7</v>
      </c>
      <c r="CC31" s="39">
        <v>4</v>
      </c>
      <c r="CD31" s="68"/>
      <c r="CE31" s="66">
        <v>61</v>
      </c>
    </row>
    <row r="32" spans="2:83" ht="15">
      <c r="B32" s="35" t="s">
        <v>62</v>
      </c>
      <c r="C32" s="37">
        <v>1</v>
      </c>
      <c r="D32" s="27">
        <v>2</v>
      </c>
      <c r="E32" s="39">
        <v>9</v>
      </c>
      <c r="F32" s="26">
        <v>8</v>
      </c>
      <c r="G32" s="27">
        <v>6</v>
      </c>
      <c r="H32" s="39">
        <v>3</v>
      </c>
      <c r="I32" s="26">
        <v>7</v>
      </c>
      <c r="J32" s="27">
        <v>5</v>
      </c>
      <c r="K32" s="39">
        <v>4</v>
      </c>
      <c r="L32" s="66">
        <v>21</v>
      </c>
      <c r="M32" s="37">
        <v>7</v>
      </c>
      <c r="N32" s="27">
        <v>4</v>
      </c>
      <c r="O32" s="39">
        <v>1</v>
      </c>
      <c r="P32" s="26">
        <v>8</v>
      </c>
      <c r="Q32" s="27">
        <v>5</v>
      </c>
      <c r="R32" s="39">
        <v>2</v>
      </c>
      <c r="S32" s="26">
        <v>9</v>
      </c>
      <c r="T32" s="27">
        <v>6</v>
      </c>
      <c r="U32" s="39">
        <v>3</v>
      </c>
      <c r="V32" s="66">
        <v>15</v>
      </c>
      <c r="W32" s="37">
        <v>8</v>
      </c>
      <c r="X32" s="27">
        <v>4</v>
      </c>
      <c r="Y32" s="39">
        <v>2</v>
      </c>
      <c r="Z32" s="26">
        <v>9</v>
      </c>
      <c r="AA32" s="27">
        <v>5</v>
      </c>
      <c r="AB32" s="39">
        <v>3</v>
      </c>
      <c r="AC32" s="26">
        <v>1</v>
      </c>
      <c r="AD32" s="27">
        <v>7</v>
      </c>
      <c r="AE32" s="39">
        <v>6</v>
      </c>
      <c r="AF32" s="66">
        <v>17</v>
      </c>
      <c r="AG32" s="37">
        <v>3</v>
      </c>
      <c r="AH32" s="27">
        <v>7</v>
      </c>
      <c r="AI32" s="39">
        <v>6</v>
      </c>
      <c r="AJ32" s="26">
        <v>1</v>
      </c>
      <c r="AK32" s="27">
        <v>5</v>
      </c>
      <c r="AL32" s="39">
        <v>9</v>
      </c>
      <c r="AM32" s="26">
        <v>8</v>
      </c>
      <c r="AN32" s="27">
        <v>4</v>
      </c>
      <c r="AO32" s="39">
        <v>2</v>
      </c>
      <c r="AP32" s="66">
        <v>3</v>
      </c>
      <c r="AQ32" s="37">
        <v>3</v>
      </c>
      <c r="AR32" s="27">
        <v>5</v>
      </c>
      <c r="AS32" s="39">
        <v>7</v>
      </c>
      <c r="AT32" s="26">
        <v>1</v>
      </c>
      <c r="AU32" s="27">
        <v>4</v>
      </c>
      <c r="AV32" s="39">
        <v>8</v>
      </c>
      <c r="AW32" s="26">
        <v>2</v>
      </c>
      <c r="AX32" s="27">
        <v>6</v>
      </c>
      <c r="AY32" s="39">
        <v>9</v>
      </c>
      <c r="AZ32" s="66"/>
      <c r="BA32" s="37">
        <v>7</v>
      </c>
      <c r="BB32" s="27">
        <v>5</v>
      </c>
      <c r="BC32" s="39">
        <v>6</v>
      </c>
      <c r="BD32" s="26">
        <v>3</v>
      </c>
      <c r="BE32" s="27">
        <v>4</v>
      </c>
      <c r="BF32" s="39">
        <v>9</v>
      </c>
      <c r="BG32" s="26">
        <v>1</v>
      </c>
      <c r="BH32" s="27">
        <v>2</v>
      </c>
      <c r="BI32" s="39">
        <v>8</v>
      </c>
      <c r="BJ32" s="66"/>
      <c r="BK32" s="37">
        <v>6</v>
      </c>
      <c r="BL32" s="27">
        <v>7</v>
      </c>
      <c r="BM32" s="39">
        <v>5</v>
      </c>
      <c r="BN32" s="26">
        <v>9</v>
      </c>
      <c r="BO32" s="27">
        <v>4</v>
      </c>
      <c r="BP32" s="39">
        <v>2</v>
      </c>
      <c r="BQ32" s="26">
        <v>8</v>
      </c>
      <c r="BR32" s="27">
        <v>3</v>
      </c>
      <c r="BS32" s="39">
        <v>1</v>
      </c>
      <c r="BT32" s="66"/>
      <c r="BU32" s="37">
        <v>9</v>
      </c>
      <c r="BV32" s="27">
        <v>6</v>
      </c>
      <c r="BW32" s="39">
        <v>2</v>
      </c>
      <c r="BX32" s="26">
        <v>1</v>
      </c>
      <c r="BY32" s="27">
        <v>4</v>
      </c>
      <c r="BZ32" s="39">
        <v>7</v>
      </c>
      <c r="CA32" s="26">
        <v>8</v>
      </c>
      <c r="CB32" s="27">
        <v>5</v>
      </c>
      <c r="CC32" s="39" t="s">
        <v>155</v>
      </c>
      <c r="CD32" s="68"/>
      <c r="CE32" s="66">
        <v>56</v>
      </c>
    </row>
    <row r="33" spans="2:83" ht="15">
      <c r="B33" s="35" t="s">
        <v>65</v>
      </c>
      <c r="C33" s="37">
        <v>1</v>
      </c>
      <c r="D33" s="27">
        <v>4</v>
      </c>
      <c r="E33" s="39">
        <v>9</v>
      </c>
      <c r="F33" s="26">
        <v>5</v>
      </c>
      <c r="G33" s="27">
        <v>8</v>
      </c>
      <c r="H33" s="39">
        <v>3</v>
      </c>
      <c r="I33" s="26">
        <v>6</v>
      </c>
      <c r="J33" s="27">
        <v>2</v>
      </c>
      <c r="K33" s="39">
        <v>7</v>
      </c>
      <c r="L33" s="66">
        <v>21</v>
      </c>
      <c r="M33" s="37">
        <v>1</v>
      </c>
      <c r="N33" s="27">
        <v>7</v>
      </c>
      <c r="O33" s="39">
        <v>6</v>
      </c>
      <c r="P33" s="26">
        <v>5</v>
      </c>
      <c r="Q33" s="27">
        <v>8</v>
      </c>
      <c r="R33" s="39">
        <v>2</v>
      </c>
      <c r="S33" s="26">
        <v>9</v>
      </c>
      <c r="T33" s="27">
        <v>3</v>
      </c>
      <c r="U33" s="39">
        <v>4</v>
      </c>
      <c r="V33" s="66">
        <v>16</v>
      </c>
      <c r="W33" s="37">
        <v>9</v>
      </c>
      <c r="X33" s="27">
        <v>1</v>
      </c>
      <c r="Y33" s="39">
        <v>4</v>
      </c>
      <c r="Z33" s="26">
        <v>2</v>
      </c>
      <c r="AA33" s="27">
        <v>6</v>
      </c>
      <c r="AB33" s="39">
        <v>8</v>
      </c>
      <c r="AC33" s="26">
        <v>5</v>
      </c>
      <c r="AD33" s="27">
        <v>7</v>
      </c>
      <c r="AE33" s="39">
        <v>3</v>
      </c>
      <c r="AF33" s="66">
        <v>11</v>
      </c>
      <c r="AG33" s="37">
        <v>8</v>
      </c>
      <c r="AH33" s="27">
        <v>1</v>
      </c>
      <c r="AI33" s="39">
        <v>5</v>
      </c>
      <c r="AJ33" s="26">
        <v>2</v>
      </c>
      <c r="AK33" s="27">
        <v>6</v>
      </c>
      <c r="AL33" s="39">
        <v>7</v>
      </c>
      <c r="AM33" s="26">
        <v>9</v>
      </c>
      <c r="AN33" s="27">
        <v>4</v>
      </c>
      <c r="AO33" s="39">
        <v>3</v>
      </c>
      <c r="AP33" s="66">
        <v>8</v>
      </c>
      <c r="AQ33" s="37">
        <v>2</v>
      </c>
      <c r="AR33" s="27">
        <v>5</v>
      </c>
      <c r="AS33" s="39">
        <v>9</v>
      </c>
      <c r="AT33" s="26">
        <v>7</v>
      </c>
      <c r="AU33" s="27">
        <v>3</v>
      </c>
      <c r="AV33" s="39">
        <v>4</v>
      </c>
      <c r="AW33" s="26">
        <v>1</v>
      </c>
      <c r="AX33" s="27">
        <v>6</v>
      </c>
      <c r="AY33" s="39">
        <v>8</v>
      </c>
      <c r="AZ33" s="66"/>
      <c r="BA33" s="37">
        <v>9</v>
      </c>
      <c r="BB33" s="27">
        <v>1</v>
      </c>
      <c r="BC33" s="39">
        <v>5</v>
      </c>
      <c r="BD33" s="26">
        <v>6</v>
      </c>
      <c r="BE33" s="27">
        <v>7</v>
      </c>
      <c r="BF33" s="39">
        <v>2</v>
      </c>
      <c r="BG33" s="26">
        <v>4</v>
      </c>
      <c r="BH33" s="27">
        <v>3</v>
      </c>
      <c r="BI33" s="39">
        <v>8</v>
      </c>
      <c r="BJ33" s="66"/>
      <c r="BK33" s="37">
        <v>9</v>
      </c>
      <c r="BL33" s="27">
        <v>3</v>
      </c>
      <c r="BM33" s="39">
        <v>4</v>
      </c>
      <c r="BN33" s="26">
        <v>8</v>
      </c>
      <c r="BO33" s="27">
        <v>5</v>
      </c>
      <c r="BP33" s="39">
        <v>2</v>
      </c>
      <c r="BQ33" s="26">
        <v>1</v>
      </c>
      <c r="BR33" s="27">
        <v>7</v>
      </c>
      <c r="BS33" s="39">
        <v>6</v>
      </c>
      <c r="BT33" s="66"/>
      <c r="BU33" s="37">
        <v>4</v>
      </c>
      <c r="BV33" s="27">
        <v>7</v>
      </c>
      <c r="BW33" s="39">
        <v>5</v>
      </c>
      <c r="BX33" s="26">
        <v>9</v>
      </c>
      <c r="BY33" s="27">
        <v>3</v>
      </c>
      <c r="BZ33" s="39">
        <v>2</v>
      </c>
      <c r="CA33" s="26">
        <v>8</v>
      </c>
      <c r="CB33" s="27">
        <v>6</v>
      </c>
      <c r="CC33" s="39">
        <v>1</v>
      </c>
      <c r="CD33" s="68"/>
      <c r="CE33" s="66">
        <v>56</v>
      </c>
    </row>
    <row r="34" spans="2:83" ht="15">
      <c r="B34" s="35" t="s">
        <v>66</v>
      </c>
      <c r="C34" s="37">
        <v>1</v>
      </c>
      <c r="D34" s="27">
        <v>4</v>
      </c>
      <c r="E34" s="39">
        <v>9</v>
      </c>
      <c r="F34" s="26">
        <v>7</v>
      </c>
      <c r="G34" s="27">
        <v>6</v>
      </c>
      <c r="H34" s="39">
        <v>3</v>
      </c>
      <c r="I34" s="26">
        <v>8</v>
      </c>
      <c r="J34" s="27">
        <v>5</v>
      </c>
      <c r="K34" s="39">
        <v>2</v>
      </c>
      <c r="L34" s="66">
        <v>18</v>
      </c>
      <c r="M34" s="37">
        <v>5</v>
      </c>
      <c r="N34" s="27">
        <v>6</v>
      </c>
      <c r="O34" s="39">
        <v>7</v>
      </c>
      <c r="P34" s="26">
        <v>9</v>
      </c>
      <c r="Q34" s="27">
        <v>3</v>
      </c>
      <c r="R34" s="39">
        <v>2</v>
      </c>
      <c r="S34" s="26">
        <v>8</v>
      </c>
      <c r="T34" s="27">
        <v>4</v>
      </c>
      <c r="U34" s="39">
        <v>1</v>
      </c>
      <c r="V34" s="66">
        <v>16</v>
      </c>
      <c r="W34" s="37">
        <v>9</v>
      </c>
      <c r="X34" s="27">
        <v>4</v>
      </c>
      <c r="Y34" s="39">
        <v>1</v>
      </c>
      <c r="Z34" s="26">
        <v>8</v>
      </c>
      <c r="AA34" s="27">
        <v>5</v>
      </c>
      <c r="AB34" s="39">
        <v>2</v>
      </c>
      <c r="AC34" s="26">
        <v>7</v>
      </c>
      <c r="AD34" s="27">
        <v>6</v>
      </c>
      <c r="AE34" s="39">
        <v>3</v>
      </c>
      <c r="AF34" s="66">
        <v>17</v>
      </c>
      <c r="AG34" s="37">
        <v>8</v>
      </c>
      <c r="AH34" s="27">
        <v>6</v>
      </c>
      <c r="AI34" s="39">
        <v>1</v>
      </c>
      <c r="AJ34" s="26">
        <v>2</v>
      </c>
      <c r="AK34" s="27">
        <v>4</v>
      </c>
      <c r="AL34" s="39">
        <v>9</v>
      </c>
      <c r="AM34" s="26">
        <v>7</v>
      </c>
      <c r="AN34" s="27">
        <v>5</v>
      </c>
      <c r="AO34" s="39">
        <v>3</v>
      </c>
      <c r="AP34" s="66">
        <v>8</v>
      </c>
      <c r="AQ34" s="37">
        <v>1</v>
      </c>
      <c r="AR34" s="27">
        <v>3</v>
      </c>
      <c r="AS34" s="39">
        <v>9</v>
      </c>
      <c r="AT34" s="26">
        <v>7</v>
      </c>
      <c r="AU34" s="27">
        <v>6</v>
      </c>
      <c r="AV34" s="39">
        <v>4</v>
      </c>
      <c r="AW34" s="26">
        <v>2</v>
      </c>
      <c r="AX34" s="27">
        <v>5</v>
      </c>
      <c r="AY34" s="39">
        <v>8</v>
      </c>
      <c r="AZ34" s="66"/>
      <c r="BA34" s="37">
        <v>9</v>
      </c>
      <c r="BB34" s="27">
        <v>5</v>
      </c>
      <c r="BC34" s="39">
        <v>1</v>
      </c>
      <c r="BD34" s="26">
        <v>8</v>
      </c>
      <c r="BE34" s="27">
        <v>4</v>
      </c>
      <c r="BF34" s="39">
        <v>2</v>
      </c>
      <c r="BG34" s="26">
        <v>3</v>
      </c>
      <c r="BH34" s="27">
        <v>6</v>
      </c>
      <c r="BI34" s="39">
        <v>7</v>
      </c>
      <c r="BJ34" s="66"/>
      <c r="BK34" s="37">
        <v>9</v>
      </c>
      <c r="BL34" s="27">
        <v>5</v>
      </c>
      <c r="BM34" s="39">
        <v>1</v>
      </c>
      <c r="BN34" s="26">
        <v>7</v>
      </c>
      <c r="BO34" s="27">
        <v>6</v>
      </c>
      <c r="BP34" s="39">
        <v>2</v>
      </c>
      <c r="BQ34" s="26">
        <v>8</v>
      </c>
      <c r="BR34" s="27">
        <v>3</v>
      </c>
      <c r="BS34" s="39">
        <v>4</v>
      </c>
      <c r="BT34" s="66"/>
      <c r="BU34" s="37">
        <v>9</v>
      </c>
      <c r="BV34" s="27">
        <v>4</v>
      </c>
      <c r="BW34" s="39">
        <v>1</v>
      </c>
      <c r="BX34" s="26">
        <v>3</v>
      </c>
      <c r="BY34" s="27">
        <v>6</v>
      </c>
      <c r="BZ34" s="39">
        <v>7</v>
      </c>
      <c r="CA34" s="26">
        <v>8</v>
      </c>
      <c r="CB34" s="27">
        <v>5</v>
      </c>
      <c r="CC34" s="39">
        <v>2</v>
      </c>
      <c r="CD34" s="68"/>
      <c r="CE34" s="66">
        <v>59</v>
      </c>
    </row>
    <row r="35" spans="2:83" ht="15">
      <c r="B35" s="35" t="s">
        <v>63</v>
      </c>
      <c r="C35" s="37">
        <v>1</v>
      </c>
      <c r="D35" s="27">
        <v>3</v>
      </c>
      <c r="E35" s="39">
        <v>9</v>
      </c>
      <c r="F35" s="26">
        <v>8</v>
      </c>
      <c r="G35" s="27">
        <v>5</v>
      </c>
      <c r="H35" s="39">
        <v>2</v>
      </c>
      <c r="I35" s="26">
        <v>7</v>
      </c>
      <c r="J35" s="27">
        <v>4</v>
      </c>
      <c r="K35" s="39">
        <v>6</v>
      </c>
      <c r="L35" s="66">
        <v>23</v>
      </c>
      <c r="M35" s="37">
        <v>5</v>
      </c>
      <c r="N35" s="27">
        <v>3</v>
      </c>
      <c r="O35" s="39">
        <v>8</v>
      </c>
      <c r="P35" s="26">
        <v>6</v>
      </c>
      <c r="Q35" s="27">
        <v>2</v>
      </c>
      <c r="R35" s="39">
        <v>7</v>
      </c>
      <c r="S35" s="26">
        <v>9</v>
      </c>
      <c r="T35" s="27">
        <v>4</v>
      </c>
      <c r="U35" s="39">
        <v>1</v>
      </c>
      <c r="V35" s="66">
        <v>10</v>
      </c>
      <c r="W35" s="37">
        <v>3</v>
      </c>
      <c r="X35" s="27">
        <v>6</v>
      </c>
      <c r="Y35" s="39">
        <v>7</v>
      </c>
      <c r="Z35" s="26">
        <v>9</v>
      </c>
      <c r="AA35" s="27">
        <v>4</v>
      </c>
      <c r="AB35" s="39">
        <v>1</v>
      </c>
      <c r="AC35" s="26">
        <v>2</v>
      </c>
      <c r="AD35" s="27">
        <v>5</v>
      </c>
      <c r="AE35" s="39">
        <v>8</v>
      </c>
      <c r="AF35" s="66">
        <v>12</v>
      </c>
      <c r="AG35" s="37">
        <v>6</v>
      </c>
      <c r="AH35" s="27">
        <v>7</v>
      </c>
      <c r="AI35" s="39">
        <v>2</v>
      </c>
      <c r="AJ35" s="26">
        <v>1</v>
      </c>
      <c r="AK35" s="27">
        <v>3</v>
      </c>
      <c r="AL35" s="39">
        <v>9</v>
      </c>
      <c r="AM35" s="26">
        <v>8</v>
      </c>
      <c r="AN35" s="27">
        <v>5</v>
      </c>
      <c r="AO35" s="39">
        <v>4</v>
      </c>
      <c r="AP35" s="66">
        <v>6</v>
      </c>
      <c r="AQ35" s="37">
        <v>1</v>
      </c>
      <c r="AR35" s="27">
        <v>3</v>
      </c>
      <c r="AS35" s="39">
        <v>9</v>
      </c>
      <c r="AT35" s="26">
        <v>8</v>
      </c>
      <c r="AU35" s="27">
        <v>5</v>
      </c>
      <c r="AV35" s="39">
        <v>2</v>
      </c>
      <c r="AW35" s="26">
        <v>4</v>
      </c>
      <c r="AX35" s="27">
        <v>6</v>
      </c>
      <c r="AY35" s="39">
        <v>7</v>
      </c>
      <c r="AZ35" s="66"/>
      <c r="BA35" s="37">
        <v>7</v>
      </c>
      <c r="BB35" s="27">
        <v>5</v>
      </c>
      <c r="BC35" s="39">
        <v>2</v>
      </c>
      <c r="BD35" s="26">
        <v>4</v>
      </c>
      <c r="BE35" s="27">
        <v>8</v>
      </c>
      <c r="BF35" s="39">
        <v>6</v>
      </c>
      <c r="BG35" s="26">
        <v>1</v>
      </c>
      <c r="BH35" s="27">
        <v>3</v>
      </c>
      <c r="BI35" s="39">
        <v>9</v>
      </c>
      <c r="BJ35" s="66"/>
      <c r="BK35" s="37">
        <v>9</v>
      </c>
      <c r="BL35" s="27">
        <v>3</v>
      </c>
      <c r="BM35" s="39">
        <v>2</v>
      </c>
      <c r="BN35" s="26">
        <v>8</v>
      </c>
      <c r="BO35" s="27">
        <v>5</v>
      </c>
      <c r="BP35" s="39">
        <v>1</v>
      </c>
      <c r="BQ35" s="26">
        <v>6</v>
      </c>
      <c r="BR35" s="27">
        <v>7</v>
      </c>
      <c r="BS35" s="39">
        <v>4</v>
      </c>
      <c r="BT35" s="66"/>
      <c r="BU35" s="37">
        <v>9</v>
      </c>
      <c r="BV35" s="27">
        <v>2</v>
      </c>
      <c r="BW35" s="39">
        <v>1</v>
      </c>
      <c r="BX35" s="26">
        <v>7</v>
      </c>
      <c r="BY35" s="27">
        <v>5</v>
      </c>
      <c r="BZ35" s="39">
        <v>4</v>
      </c>
      <c r="CA35" s="26">
        <v>6</v>
      </c>
      <c r="CB35" s="27">
        <v>8</v>
      </c>
      <c r="CC35" s="39">
        <v>3</v>
      </c>
      <c r="CD35" s="68"/>
      <c r="CE35" s="66">
        <v>51</v>
      </c>
    </row>
    <row r="36" spans="2:83" ht="15.75" thickBot="1">
      <c r="B36" s="36" t="s">
        <v>92</v>
      </c>
      <c r="C36" s="38">
        <v>1</v>
      </c>
      <c r="D36" s="30">
        <v>2</v>
      </c>
      <c r="E36" s="40">
        <v>9</v>
      </c>
      <c r="F36" s="29">
        <v>6</v>
      </c>
      <c r="G36" s="30">
        <v>8</v>
      </c>
      <c r="H36" s="40">
        <v>4</v>
      </c>
      <c r="I36" s="29">
        <v>5</v>
      </c>
      <c r="J36" s="30">
        <v>7</v>
      </c>
      <c r="K36" s="40">
        <v>3</v>
      </c>
      <c r="L36" s="67">
        <v>18</v>
      </c>
      <c r="M36" s="38">
        <v>3</v>
      </c>
      <c r="N36" s="30">
        <v>6</v>
      </c>
      <c r="O36" s="40">
        <v>8</v>
      </c>
      <c r="P36" s="29">
        <v>9</v>
      </c>
      <c r="Q36" s="30">
        <v>5</v>
      </c>
      <c r="R36" s="40">
        <v>1</v>
      </c>
      <c r="S36" s="29">
        <v>7</v>
      </c>
      <c r="T36" s="30">
        <v>4</v>
      </c>
      <c r="U36" s="40">
        <v>2</v>
      </c>
      <c r="V36" s="67">
        <v>17</v>
      </c>
      <c r="W36" s="38">
        <v>5</v>
      </c>
      <c r="X36" s="30">
        <v>7</v>
      </c>
      <c r="Y36" s="40">
        <v>1</v>
      </c>
      <c r="Z36" s="29">
        <v>6</v>
      </c>
      <c r="AA36" s="30">
        <v>9</v>
      </c>
      <c r="AB36" s="40">
        <v>2</v>
      </c>
      <c r="AC36" s="29">
        <v>4</v>
      </c>
      <c r="AD36" s="30">
        <v>8</v>
      </c>
      <c r="AE36" s="40">
        <v>3</v>
      </c>
      <c r="AF36" s="67">
        <v>11</v>
      </c>
      <c r="AG36" s="38">
        <v>7</v>
      </c>
      <c r="AH36" s="30">
        <v>5</v>
      </c>
      <c r="AI36" s="40">
        <v>4</v>
      </c>
      <c r="AJ36" s="29">
        <v>1</v>
      </c>
      <c r="AK36" s="30">
        <v>2</v>
      </c>
      <c r="AL36" s="40">
        <v>9</v>
      </c>
      <c r="AM36" s="29">
        <v>8</v>
      </c>
      <c r="AN36" s="30">
        <v>6</v>
      </c>
      <c r="AO36" s="40">
        <v>3</v>
      </c>
      <c r="AP36" s="67">
        <v>7</v>
      </c>
      <c r="AQ36" s="38">
        <v>2</v>
      </c>
      <c r="AR36" s="30">
        <v>6</v>
      </c>
      <c r="AS36" s="40">
        <v>8</v>
      </c>
      <c r="AT36" s="29">
        <v>4</v>
      </c>
      <c r="AU36" s="30">
        <v>7</v>
      </c>
      <c r="AV36" s="40">
        <v>5</v>
      </c>
      <c r="AW36" s="29">
        <v>1</v>
      </c>
      <c r="AX36" s="30">
        <v>3</v>
      </c>
      <c r="AY36" s="40">
        <v>9</v>
      </c>
      <c r="AZ36" s="67"/>
      <c r="BA36" s="38">
        <v>5</v>
      </c>
      <c r="BB36" s="30">
        <v>7</v>
      </c>
      <c r="BC36" s="40">
        <v>3</v>
      </c>
      <c r="BD36" s="29">
        <v>8</v>
      </c>
      <c r="BE36" s="30">
        <v>6</v>
      </c>
      <c r="BF36" s="40">
        <v>4</v>
      </c>
      <c r="BG36" s="29">
        <v>1</v>
      </c>
      <c r="BH36" s="30">
        <v>2</v>
      </c>
      <c r="BI36" s="40">
        <v>9</v>
      </c>
      <c r="BJ36" s="67"/>
      <c r="BK36" s="38">
        <v>9</v>
      </c>
      <c r="BL36" s="30">
        <v>6</v>
      </c>
      <c r="BM36" s="40">
        <v>3</v>
      </c>
      <c r="BN36" s="29">
        <v>8</v>
      </c>
      <c r="BO36" s="30">
        <v>4</v>
      </c>
      <c r="BP36" s="40">
        <v>1</v>
      </c>
      <c r="BQ36" s="29">
        <v>7</v>
      </c>
      <c r="BR36" s="30">
        <v>5</v>
      </c>
      <c r="BS36" s="40">
        <v>2</v>
      </c>
      <c r="BT36" s="67"/>
      <c r="BU36" s="38">
        <v>9</v>
      </c>
      <c r="BV36" s="30">
        <v>2</v>
      </c>
      <c r="BW36" s="40">
        <v>1</v>
      </c>
      <c r="BX36" s="29">
        <v>6</v>
      </c>
      <c r="BY36" s="30">
        <v>8</v>
      </c>
      <c r="BZ36" s="40">
        <v>4</v>
      </c>
      <c r="CA36" s="29">
        <v>3</v>
      </c>
      <c r="CB36" s="30">
        <v>7</v>
      </c>
      <c r="CC36" s="40">
        <v>5</v>
      </c>
      <c r="CD36" s="69"/>
      <c r="CE36" s="67">
        <v>53</v>
      </c>
    </row>
    <row r="37" ht="15.75" thickTop="1"/>
  </sheetData>
  <sheetProtection/>
  <mergeCells count="56">
    <mergeCell ref="AG2:AO2"/>
    <mergeCell ref="AT3:AV3"/>
    <mergeCell ref="CA3:CC3"/>
    <mergeCell ref="AQ2:AY2"/>
    <mergeCell ref="BA2:BI2"/>
    <mergeCell ref="BK2:BS2"/>
    <mergeCell ref="BU2:CC2"/>
    <mergeCell ref="BQ3:BS3"/>
    <mergeCell ref="BU3:BW3"/>
    <mergeCell ref="BX3:BZ3"/>
    <mergeCell ref="C2:K2"/>
    <mergeCell ref="M2:U2"/>
    <mergeCell ref="W2:AE2"/>
    <mergeCell ref="F3:H3"/>
    <mergeCell ref="I3:K3"/>
    <mergeCell ref="M3:O3"/>
    <mergeCell ref="W3:Y3"/>
    <mergeCell ref="Z3:AB3"/>
    <mergeCell ref="AC3:AE3"/>
    <mergeCell ref="C3:E3"/>
    <mergeCell ref="P3:R3"/>
    <mergeCell ref="S3:U3"/>
    <mergeCell ref="P4:R4"/>
    <mergeCell ref="AT4:AV4"/>
    <mergeCell ref="AW4:AY4"/>
    <mergeCell ref="AG4:AI4"/>
    <mergeCell ref="AJ4:AL4"/>
    <mergeCell ref="AM4:AO4"/>
    <mergeCell ref="AQ4:AS4"/>
    <mergeCell ref="AG3:AI3"/>
    <mergeCell ref="AJ3:AL3"/>
    <mergeCell ref="BN3:BP3"/>
    <mergeCell ref="BA3:BC3"/>
    <mergeCell ref="BD3:BF3"/>
    <mergeCell ref="BG3:BI3"/>
    <mergeCell ref="BK3:BM3"/>
    <mergeCell ref="AW3:AY3"/>
    <mergeCell ref="C4:E4"/>
    <mergeCell ref="F4:H4"/>
    <mergeCell ref="I4:K4"/>
    <mergeCell ref="M4:O4"/>
    <mergeCell ref="AM3:AO3"/>
    <mergeCell ref="AQ3:AS3"/>
    <mergeCell ref="S4:U4"/>
    <mergeCell ref="W4:Y4"/>
    <mergeCell ref="Z4:AB4"/>
    <mergeCell ref="AC4:AE4"/>
    <mergeCell ref="BU4:BW4"/>
    <mergeCell ref="BX4:BZ4"/>
    <mergeCell ref="CA4:CC4"/>
    <mergeCell ref="BA4:BC4"/>
    <mergeCell ref="BD4:BF4"/>
    <mergeCell ref="BG4:BI4"/>
    <mergeCell ref="BK4:BM4"/>
    <mergeCell ref="BN4:BP4"/>
    <mergeCell ref="BQ4:B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2:X51"/>
  <sheetViews>
    <sheetView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1" width="0.9921875" style="3" customWidth="1"/>
    <col min="2" max="2" width="17.00390625" style="3" bestFit="1" customWidth="1"/>
    <col min="3" max="3" width="9.140625" style="4" customWidth="1"/>
    <col min="4" max="12" width="5.00390625" style="3" customWidth="1"/>
    <col min="13" max="13" width="36.8515625" style="12" hidden="1" customWidth="1"/>
    <col min="14" max="22" width="6.140625" style="12" hidden="1" customWidth="1"/>
    <col min="23" max="23" width="0" style="3" hidden="1" customWidth="1"/>
    <col min="24" max="24" width="7.421875" style="3" customWidth="1"/>
    <col min="25" max="16384" width="9.140625" style="3" customWidth="1"/>
  </cols>
  <sheetData>
    <row r="1" ht="15.75" thickBot="1"/>
    <row r="2" spans="2:24" ht="16.5" thickBot="1" thickTop="1">
      <c r="B2" s="5" t="s">
        <v>14</v>
      </c>
      <c r="C2" s="6" t="s">
        <v>3</v>
      </c>
      <c r="D2" s="7">
        <v>9</v>
      </c>
      <c r="E2" s="7">
        <v>8</v>
      </c>
      <c r="F2" s="7">
        <v>7</v>
      </c>
      <c r="G2" s="7">
        <v>6</v>
      </c>
      <c r="H2" s="7">
        <v>5</v>
      </c>
      <c r="I2" s="7">
        <v>4</v>
      </c>
      <c r="J2" s="7">
        <v>3</v>
      </c>
      <c r="K2" s="7">
        <v>2</v>
      </c>
      <c r="L2" s="8">
        <v>1</v>
      </c>
      <c r="M2" s="13" t="s">
        <v>15</v>
      </c>
      <c r="N2" s="14">
        <v>9</v>
      </c>
      <c r="O2" s="14">
        <v>8</v>
      </c>
      <c r="P2" s="14">
        <v>7</v>
      </c>
      <c r="Q2" s="14">
        <v>6</v>
      </c>
      <c r="R2" s="14">
        <v>5</v>
      </c>
      <c r="S2" s="14">
        <v>4</v>
      </c>
      <c r="T2" s="14">
        <v>3</v>
      </c>
      <c r="U2" s="14">
        <v>2</v>
      </c>
      <c r="V2" s="14">
        <v>1</v>
      </c>
      <c r="X2" s="3" t="s">
        <v>87</v>
      </c>
    </row>
    <row r="3" spans="2:24" ht="15.75" thickTop="1">
      <c r="B3" s="9" t="s">
        <v>71</v>
      </c>
      <c r="C3" s="32">
        <v>2164</v>
      </c>
      <c r="D3" s="10">
        <v>67</v>
      </c>
      <c r="E3" s="10">
        <v>56</v>
      </c>
      <c r="F3" s="10">
        <v>45</v>
      </c>
      <c r="G3" s="10">
        <v>43</v>
      </c>
      <c r="H3" s="10">
        <v>39</v>
      </c>
      <c r="I3" s="10">
        <v>44</v>
      </c>
      <c r="J3" s="10">
        <v>32</v>
      </c>
      <c r="K3" s="10">
        <v>24</v>
      </c>
      <c r="L3" s="11">
        <v>25</v>
      </c>
      <c r="M3" s="12" t="s">
        <v>162</v>
      </c>
      <c r="N3" s="12">
        <v>64</v>
      </c>
      <c r="O3" s="12">
        <v>56</v>
      </c>
      <c r="P3" s="12">
        <v>42</v>
      </c>
      <c r="Q3" s="12">
        <v>43</v>
      </c>
      <c r="R3" s="12">
        <v>38</v>
      </c>
      <c r="S3" s="12">
        <v>44</v>
      </c>
      <c r="T3" s="12">
        <v>30</v>
      </c>
      <c r="U3" s="12">
        <v>24</v>
      </c>
      <c r="V3" s="12">
        <v>25</v>
      </c>
      <c r="X3" s="105">
        <f>C3/SUM(D3:L3)</f>
        <v>5.770666666666667</v>
      </c>
    </row>
    <row r="4" spans="2:24" ht="15">
      <c r="B4" s="26" t="s">
        <v>20</v>
      </c>
      <c r="C4" s="33">
        <v>2117</v>
      </c>
      <c r="D4" s="27">
        <v>67</v>
      </c>
      <c r="E4" s="27">
        <v>50</v>
      </c>
      <c r="F4" s="27">
        <v>42</v>
      </c>
      <c r="G4" s="27">
        <v>40</v>
      </c>
      <c r="H4" s="27">
        <v>43</v>
      </c>
      <c r="I4" s="27">
        <v>43</v>
      </c>
      <c r="J4" s="27">
        <v>36</v>
      </c>
      <c r="K4" s="27">
        <v>31</v>
      </c>
      <c r="L4" s="28">
        <v>23</v>
      </c>
      <c r="M4" s="12" t="s">
        <v>156</v>
      </c>
      <c r="N4" s="12">
        <v>64</v>
      </c>
      <c r="O4" s="12">
        <v>49</v>
      </c>
      <c r="P4" s="12">
        <v>39</v>
      </c>
      <c r="Q4" s="12">
        <v>40</v>
      </c>
      <c r="R4" s="12">
        <v>43</v>
      </c>
      <c r="S4" s="12">
        <v>43</v>
      </c>
      <c r="T4" s="12">
        <v>34</v>
      </c>
      <c r="U4" s="12">
        <v>31</v>
      </c>
      <c r="V4" s="12">
        <v>23</v>
      </c>
      <c r="X4" s="105">
        <f>C4/SUM(D4:L4)</f>
        <v>5.645333333333333</v>
      </c>
    </row>
    <row r="5" spans="2:24" ht="15">
      <c r="B5" s="26" t="s">
        <v>26</v>
      </c>
      <c r="C5" s="33">
        <v>2106</v>
      </c>
      <c r="D5" s="27">
        <v>59</v>
      </c>
      <c r="E5" s="27">
        <v>58</v>
      </c>
      <c r="F5" s="27">
        <v>52</v>
      </c>
      <c r="G5" s="27">
        <v>37</v>
      </c>
      <c r="H5" s="27">
        <v>36</v>
      </c>
      <c r="I5" s="27">
        <v>37</v>
      </c>
      <c r="J5" s="27">
        <v>33</v>
      </c>
      <c r="K5" s="27">
        <v>35</v>
      </c>
      <c r="L5" s="28">
        <v>28</v>
      </c>
      <c r="M5" s="12" t="s">
        <v>158</v>
      </c>
      <c r="N5" s="12">
        <v>56</v>
      </c>
      <c r="O5" s="12">
        <v>57</v>
      </c>
      <c r="P5" s="12">
        <v>49</v>
      </c>
      <c r="Q5" s="12">
        <v>37</v>
      </c>
      <c r="R5" s="12">
        <v>36</v>
      </c>
      <c r="S5" s="12">
        <v>37</v>
      </c>
      <c r="T5" s="12">
        <v>31</v>
      </c>
      <c r="U5" s="12">
        <v>35</v>
      </c>
      <c r="V5" s="12">
        <v>28</v>
      </c>
      <c r="X5" s="105">
        <f>C5/SUM(D5:L5)</f>
        <v>5.616</v>
      </c>
    </row>
    <row r="6" spans="2:24" ht="15">
      <c r="B6" s="26" t="s">
        <v>17</v>
      </c>
      <c r="C6" s="33">
        <v>2098</v>
      </c>
      <c r="D6" s="27">
        <v>70</v>
      </c>
      <c r="E6" s="27">
        <v>47</v>
      </c>
      <c r="F6" s="27">
        <v>40</v>
      </c>
      <c r="G6" s="27">
        <v>42</v>
      </c>
      <c r="H6" s="27">
        <v>44</v>
      </c>
      <c r="I6" s="27">
        <v>36</v>
      </c>
      <c r="J6" s="27">
        <v>35</v>
      </c>
      <c r="K6" s="27">
        <v>30</v>
      </c>
      <c r="L6" s="28">
        <v>31</v>
      </c>
      <c r="M6" s="12" t="s">
        <v>168</v>
      </c>
      <c r="N6" s="12">
        <v>67</v>
      </c>
      <c r="O6" s="12">
        <v>46</v>
      </c>
      <c r="P6" s="12">
        <v>38</v>
      </c>
      <c r="Q6" s="12">
        <v>42</v>
      </c>
      <c r="R6" s="12">
        <v>43</v>
      </c>
      <c r="S6" s="12">
        <v>36</v>
      </c>
      <c r="T6" s="12">
        <v>35</v>
      </c>
      <c r="U6" s="12">
        <v>29</v>
      </c>
      <c r="V6" s="12">
        <v>30</v>
      </c>
      <c r="X6" s="105">
        <f>C6/SUM(D6:L6)</f>
        <v>5.594666666666667</v>
      </c>
    </row>
    <row r="7" spans="2:24" ht="15">
      <c r="B7" s="26" t="s">
        <v>29</v>
      </c>
      <c r="C7" s="33">
        <v>2098</v>
      </c>
      <c r="D7" s="27">
        <v>67</v>
      </c>
      <c r="E7" s="27">
        <v>44</v>
      </c>
      <c r="F7" s="27">
        <v>46</v>
      </c>
      <c r="G7" s="27">
        <v>42</v>
      </c>
      <c r="H7" s="27">
        <v>45</v>
      </c>
      <c r="I7" s="27">
        <v>41</v>
      </c>
      <c r="J7" s="27">
        <v>31</v>
      </c>
      <c r="K7" s="27">
        <v>28</v>
      </c>
      <c r="L7" s="28">
        <v>31</v>
      </c>
      <c r="M7" s="12" t="s">
        <v>161</v>
      </c>
      <c r="N7" s="12">
        <v>64</v>
      </c>
      <c r="O7" s="12">
        <v>43</v>
      </c>
      <c r="P7" s="12">
        <v>46</v>
      </c>
      <c r="Q7" s="12">
        <v>40</v>
      </c>
      <c r="R7" s="12">
        <v>44</v>
      </c>
      <c r="S7" s="12">
        <v>41</v>
      </c>
      <c r="T7" s="12">
        <v>30</v>
      </c>
      <c r="U7" s="12">
        <v>27</v>
      </c>
      <c r="V7" s="12">
        <v>31</v>
      </c>
      <c r="X7" s="105">
        <f aca="true" t="shared" si="0" ref="X7:X42">C7/SUM(D7:L7)</f>
        <v>5.594666666666667</v>
      </c>
    </row>
    <row r="8" spans="2:24" ht="15">
      <c r="B8" s="26" t="s">
        <v>73</v>
      </c>
      <c r="C8" s="33">
        <v>2095</v>
      </c>
      <c r="D8" s="27">
        <v>60</v>
      </c>
      <c r="E8" s="27">
        <v>55</v>
      </c>
      <c r="F8" s="27">
        <v>49</v>
      </c>
      <c r="G8" s="27">
        <v>39</v>
      </c>
      <c r="H8" s="27">
        <v>42</v>
      </c>
      <c r="I8" s="27">
        <v>37</v>
      </c>
      <c r="J8" s="27">
        <v>30</v>
      </c>
      <c r="K8" s="27">
        <v>27</v>
      </c>
      <c r="L8" s="28">
        <v>36</v>
      </c>
      <c r="M8" s="12" t="s">
        <v>159</v>
      </c>
      <c r="N8" s="12">
        <v>57</v>
      </c>
      <c r="O8" s="12">
        <v>54</v>
      </c>
      <c r="P8" s="12">
        <v>46</v>
      </c>
      <c r="Q8" s="12">
        <v>39</v>
      </c>
      <c r="R8" s="12">
        <v>42</v>
      </c>
      <c r="S8" s="12">
        <v>37</v>
      </c>
      <c r="T8" s="12">
        <v>30</v>
      </c>
      <c r="U8" s="12">
        <v>26</v>
      </c>
      <c r="V8" s="12">
        <v>35</v>
      </c>
      <c r="X8" s="105">
        <f t="shared" si="0"/>
        <v>5.586666666666667</v>
      </c>
    </row>
    <row r="9" spans="2:24" ht="15">
      <c r="B9" s="26" t="s">
        <v>23</v>
      </c>
      <c r="C9" s="33">
        <v>2093</v>
      </c>
      <c r="D9" s="27">
        <v>58</v>
      </c>
      <c r="E9" s="27">
        <v>53</v>
      </c>
      <c r="F9" s="27">
        <v>48</v>
      </c>
      <c r="G9" s="27">
        <v>38</v>
      </c>
      <c r="H9" s="27">
        <v>42</v>
      </c>
      <c r="I9" s="27">
        <v>45</v>
      </c>
      <c r="J9" s="27">
        <v>37</v>
      </c>
      <c r="K9" s="27">
        <v>28</v>
      </c>
      <c r="L9" s="28">
        <v>26</v>
      </c>
      <c r="M9" s="12" t="s">
        <v>170</v>
      </c>
      <c r="N9" s="12">
        <v>55</v>
      </c>
      <c r="O9" s="12">
        <v>53</v>
      </c>
      <c r="P9" s="12">
        <v>47</v>
      </c>
      <c r="Q9" s="12">
        <v>35</v>
      </c>
      <c r="R9" s="12">
        <v>41</v>
      </c>
      <c r="S9" s="12">
        <v>45</v>
      </c>
      <c r="T9" s="12">
        <v>37</v>
      </c>
      <c r="U9" s="12">
        <v>27</v>
      </c>
      <c r="V9" s="12">
        <v>26</v>
      </c>
      <c r="X9" s="105">
        <f t="shared" si="0"/>
        <v>5.581333333333333</v>
      </c>
    </row>
    <row r="10" spans="2:24" ht="15">
      <c r="B10" s="26" t="s">
        <v>24</v>
      </c>
      <c r="C10" s="33">
        <v>2088</v>
      </c>
      <c r="D10" s="27">
        <v>63</v>
      </c>
      <c r="E10" s="27">
        <v>53</v>
      </c>
      <c r="F10" s="27">
        <v>48</v>
      </c>
      <c r="G10" s="27">
        <v>35</v>
      </c>
      <c r="H10" s="27">
        <v>37</v>
      </c>
      <c r="I10" s="27">
        <v>40</v>
      </c>
      <c r="J10" s="27">
        <v>37</v>
      </c>
      <c r="K10" s="27">
        <v>33</v>
      </c>
      <c r="L10" s="28">
        <v>29</v>
      </c>
      <c r="M10" s="12" t="s">
        <v>172</v>
      </c>
      <c r="N10" s="12">
        <v>60</v>
      </c>
      <c r="O10" s="12">
        <v>52</v>
      </c>
      <c r="P10" s="12">
        <v>46</v>
      </c>
      <c r="Q10" s="12">
        <v>34</v>
      </c>
      <c r="R10" s="12">
        <v>37</v>
      </c>
      <c r="S10" s="12">
        <v>40</v>
      </c>
      <c r="T10" s="12">
        <v>36</v>
      </c>
      <c r="U10" s="12">
        <v>32</v>
      </c>
      <c r="V10" s="12">
        <v>29</v>
      </c>
      <c r="X10" s="105">
        <f t="shared" si="0"/>
        <v>5.568</v>
      </c>
    </row>
    <row r="11" spans="2:24" ht="15">
      <c r="B11" s="26" t="s">
        <v>61</v>
      </c>
      <c r="C11" s="33">
        <v>2088</v>
      </c>
      <c r="D11" s="27">
        <v>59</v>
      </c>
      <c r="E11" s="27">
        <v>54</v>
      </c>
      <c r="F11" s="27">
        <v>51</v>
      </c>
      <c r="G11" s="27">
        <v>36</v>
      </c>
      <c r="H11" s="27">
        <v>40</v>
      </c>
      <c r="I11" s="27">
        <v>35</v>
      </c>
      <c r="J11" s="27">
        <v>38</v>
      </c>
      <c r="K11" s="27">
        <v>36</v>
      </c>
      <c r="L11" s="28">
        <v>26</v>
      </c>
      <c r="M11" s="12" t="s">
        <v>180</v>
      </c>
      <c r="N11" s="12">
        <v>57</v>
      </c>
      <c r="O11" s="12">
        <v>52</v>
      </c>
      <c r="P11" s="12">
        <v>50</v>
      </c>
      <c r="Q11" s="12">
        <v>35</v>
      </c>
      <c r="R11" s="12">
        <v>40</v>
      </c>
      <c r="S11" s="12">
        <v>34</v>
      </c>
      <c r="T11" s="12">
        <v>38</v>
      </c>
      <c r="U11" s="12">
        <v>35</v>
      </c>
      <c r="V11" s="12">
        <v>25</v>
      </c>
      <c r="X11" s="105">
        <f t="shared" si="0"/>
        <v>5.568</v>
      </c>
    </row>
    <row r="12" spans="2:24" ht="15">
      <c r="B12" s="26" t="s">
        <v>16</v>
      </c>
      <c r="C12" s="33">
        <v>2086</v>
      </c>
      <c r="D12" s="27">
        <v>55</v>
      </c>
      <c r="E12" s="27">
        <v>62</v>
      </c>
      <c r="F12" s="27">
        <v>42</v>
      </c>
      <c r="G12" s="27">
        <v>49</v>
      </c>
      <c r="H12" s="27">
        <v>35</v>
      </c>
      <c r="I12" s="27">
        <v>29</v>
      </c>
      <c r="J12" s="27">
        <v>39</v>
      </c>
      <c r="K12" s="27">
        <v>35</v>
      </c>
      <c r="L12" s="28">
        <v>29</v>
      </c>
      <c r="M12" s="12" t="s">
        <v>160</v>
      </c>
      <c r="N12" s="12">
        <v>54</v>
      </c>
      <c r="O12" s="12">
        <v>59</v>
      </c>
      <c r="P12" s="12">
        <v>41</v>
      </c>
      <c r="Q12" s="12">
        <v>49</v>
      </c>
      <c r="R12" s="12">
        <v>32</v>
      </c>
      <c r="S12" s="12">
        <v>29</v>
      </c>
      <c r="T12" s="12">
        <v>38</v>
      </c>
      <c r="U12" s="12">
        <v>35</v>
      </c>
      <c r="V12" s="12">
        <v>29</v>
      </c>
      <c r="X12" s="105">
        <f t="shared" si="0"/>
        <v>5.562666666666667</v>
      </c>
    </row>
    <row r="13" spans="2:24" ht="15">
      <c r="B13" s="26" t="s">
        <v>66</v>
      </c>
      <c r="C13" s="33">
        <v>2079</v>
      </c>
      <c r="D13" s="27">
        <v>61</v>
      </c>
      <c r="E13" s="27">
        <v>59</v>
      </c>
      <c r="F13" s="27">
        <v>45</v>
      </c>
      <c r="G13" s="27">
        <v>29</v>
      </c>
      <c r="H13" s="27">
        <v>40</v>
      </c>
      <c r="I13" s="27">
        <v>40</v>
      </c>
      <c r="J13" s="27">
        <v>36</v>
      </c>
      <c r="K13" s="27">
        <v>36</v>
      </c>
      <c r="L13" s="28">
        <v>29</v>
      </c>
      <c r="M13" s="12" t="s">
        <v>184</v>
      </c>
      <c r="N13" s="12">
        <v>58</v>
      </c>
      <c r="O13" s="12">
        <v>57</v>
      </c>
      <c r="P13" s="12">
        <v>44</v>
      </c>
      <c r="Q13" s="12">
        <v>28</v>
      </c>
      <c r="R13" s="12">
        <v>40</v>
      </c>
      <c r="S13" s="12">
        <v>40</v>
      </c>
      <c r="T13" s="12">
        <v>36</v>
      </c>
      <c r="U13" s="12">
        <v>35</v>
      </c>
      <c r="V13" s="12">
        <v>28</v>
      </c>
      <c r="X13" s="105">
        <f t="shared" si="0"/>
        <v>5.544</v>
      </c>
    </row>
    <row r="14" spans="2:24" ht="15">
      <c r="B14" s="26" t="s">
        <v>59</v>
      </c>
      <c r="C14" s="33">
        <v>2076</v>
      </c>
      <c r="D14" s="27">
        <v>61</v>
      </c>
      <c r="E14" s="27">
        <v>52</v>
      </c>
      <c r="F14" s="27">
        <v>57</v>
      </c>
      <c r="G14" s="27">
        <v>27</v>
      </c>
      <c r="H14" s="27">
        <v>41</v>
      </c>
      <c r="I14" s="27">
        <v>36</v>
      </c>
      <c r="J14" s="27">
        <v>34</v>
      </c>
      <c r="K14" s="27">
        <v>32</v>
      </c>
      <c r="L14" s="28">
        <v>35</v>
      </c>
      <c r="M14" s="12" t="s">
        <v>173</v>
      </c>
      <c r="N14" s="12">
        <v>59</v>
      </c>
      <c r="O14" s="12">
        <v>49</v>
      </c>
      <c r="P14" s="12">
        <v>54</v>
      </c>
      <c r="Q14" s="12">
        <v>27</v>
      </c>
      <c r="R14" s="12">
        <v>41</v>
      </c>
      <c r="S14" s="12">
        <v>36</v>
      </c>
      <c r="T14" s="12">
        <v>34</v>
      </c>
      <c r="U14" s="12">
        <v>31</v>
      </c>
      <c r="V14" s="12">
        <v>35</v>
      </c>
      <c r="X14" s="105">
        <f t="shared" si="0"/>
        <v>5.536</v>
      </c>
    </row>
    <row r="15" spans="2:24" ht="15">
      <c r="B15" s="26" t="s">
        <v>22</v>
      </c>
      <c r="C15" s="33">
        <v>2075</v>
      </c>
      <c r="D15" s="27">
        <v>65</v>
      </c>
      <c r="E15" s="27">
        <v>52</v>
      </c>
      <c r="F15" s="27">
        <v>40</v>
      </c>
      <c r="G15" s="27">
        <v>40</v>
      </c>
      <c r="H15" s="27">
        <v>36</v>
      </c>
      <c r="I15" s="27">
        <v>41</v>
      </c>
      <c r="J15" s="27">
        <v>39</v>
      </c>
      <c r="K15" s="27">
        <v>31</v>
      </c>
      <c r="L15" s="28">
        <v>31</v>
      </c>
      <c r="M15" s="12" t="s">
        <v>167</v>
      </c>
      <c r="N15" s="12">
        <v>62</v>
      </c>
      <c r="O15" s="12">
        <v>51</v>
      </c>
      <c r="P15" s="12">
        <v>38</v>
      </c>
      <c r="Q15" s="12">
        <v>40</v>
      </c>
      <c r="R15" s="12">
        <v>36</v>
      </c>
      <c r="S15" s="12">
        <v>40</v>
      </c>
      <c r="T15" s="12">
        <v>38</v>
      </c>
      <c r="U15" s="12">
        <v>30</v>
      </c>
      <c r="V15" s="12">
        <v>31</v>
      </c>
      <c r="X15" s="105">
        <f t="shared" si="0"/>
        <v>5.533333333333333</v>
      </c>
    </row>
    <row r="16" spans="2:24" ht="15">
      <c r="B16" s="26" t="s">
        <v>64</v>
      </c>
      <c r="C16" s="33">
        <v>2070</v>
      </c>
      <c r="D16" s="27">
        <v>61</v>
      </c>
      <c r="E16" s="27">
        <v>51</v>
      </c>
      <c r="F16" s="27">
        <v>45</v>
      </c>
      <c r="G16" s="27">
        <v>40</v>
      </c>
      <c r="H16" s="27">
        <v>39</v>
      </c>
      <c r="I16" s="27">
        <v>38</v>
      </c>
      <c r="J16" s="27">
        <v>37</v>
      </c>
      <c r="K16" s="27">
        <v>36</v>
      </c>
      <c r="L16" s="28">
        <v>28</v>
      </c>
      <c r="M16" s="12" t="s">
        <v>169</v>
      </c>
      <c r="N16" s="12">
        <v>59</v>
      </c>
      <c r="O16" s="12">
        <v>48</v>
      </c>
      <c r="P16" s="12">
        <v>44</v>
      </c>
      <c r="Q16" s="12">
        <v>39</v>
      </c>
      <c r="R16" s="12">
        <v>39</v>
      </c>
      <c r="S16" s="12">
        <v>38</v>
      </c>
      <c r="T16" s="12">
        <v>37</v>
      </c>
      <c r="U16" s="12">
        <v>35</v>
      </c>
      <c r="V16" s="12">
        <v>27</v>
      </c>
      <c r="X16" s="105">
        <f t="shared" si="0"/>
        <v>5.52</v>
      </c>
    </row>
    <row r="17" spans="2:24" ht="15">
      <c r="B17" s="26" t="s">
        <v>25</v>
      </c>
      <c r="C17" s="33">
        <v>2069</v>
      </c>
      <c r="D17" s="27">
        <v>62</v>
      </c>
      <c r="E17" s="27">
        <v>50</v>
      </c>
      <c r="F17" s="27">
        <v>50</v>
      </c>
      <c r="G17" s="27">
        <v>33</v>
      </c>
      <c r="H17" s="27">
        <v>38</v>
      </c>
      <c r="I17" s="27">
        <v>36</v>
      </c>
      <c r="J17" s="27">
        <v>41</v>
      </c>
      <c r="K17" s="27">
        <v>41</v>
      </c>
      <c r="L17" s="28">
        <v>24</v>
      </c>
      <c r="M17" s="12" t="s">
        <v>179</v>
      </c>
      <c r="N17" s="12">
        <v>59</v>
      </c>
      <c r="O17" s="12">
        <v>49</v>
      </c>
      <c r="P17" s="12">
        <v>48</v>
      </c>
      <c r="Q17" s="12">
        <v>32</v>
      </c>
      <c r="R17" s="12">
        <v>38</v>
      </c>
      <c r="S17" s="12">
        <v>36</v>
      </c>
      <c r="T17" s="12">
        <v>40</v>
      </c>
      <c r="U17" s="12">
        <v>40</v>
      </c>
      <c r="V17" s="12">
        <v>24</v>
      </c>
      <c r="X17" s="105">
        <f t="shared" si="0"/>
        <v>5.517333333333333</v>
      </c>
    </row>
    <row r="18" spans="2:24" ht="15">
      <c r="B18" s="26" t="s">
        <v>62</v>
      </c>
      <c r="C18" s="33">
        <v>2057</v>
      </c>
      <c r="D18" s="27">
        <v>60</v>
      </c>
      <c r="E18" s="27">
        <v>46</v>
      </c>
      <c r="F18" s="27">
        <v>46</v>
      </c>
      <c r="G18" s="27">
        <v>38</v>
      </c>
      <c r="H18" s="27">
        <v>48</v>
      </c>
      <c r="I18" s="27">
        <v>40</v>
      </c>
      <c r="J18" s="27">
        <v>31</v>
      </c>
      <c r="K18" s="27">
        <v>40</v>
      </c>
      <c r="L18" s="28">
        <v>26</v>
      </c>
      <c r="M18" s="12" t="s">
        <v>182</v>
      </c>
      <c r="N18" s="12">
        <v>58</v>
      </c>
      <c r="O18" s="12">
        <v>43</v>
      </c>
      <c r="P18" s="12">
        <v>46</v>
      </c>
      <c r="Q18" s="12">
        <v>38</v>
      </c>
      <c r="R18" s="12">
        <v>48</v>
      </c>
      <c r="S18" s="12">
        <v>38</v>
      </c>
      <c r="T18" s="12">
        <v>29</v>
      </c>
      <c r="U18" s="12">
        <v>40</v>
      </c>
      <c r="V18" s="12">
        <v>26</v>
      </c>
      <c r="X18" s="105">
        <f t="shared" si="0"/>
        <v>5.485333333333333</v>
      </c>
    </row>
    <row r="19" spans="2:24" ht="15">
      <c r="B19" s="26" t="s">
        <v>21</v>
      </c>
      <c r="C19" s="33">
        <v>2039</v>
      </c>
      <c r="D19" s="27">
        <v>52</v>
      </c>
      <c r="E19" s="27">
        <v>56</v>
      </c>
      <c r="F19" s="27">
        <v>43</v>
      </c>
      <c r="G19" s="27">
        <v>37</v>
      </c>
      <c r="H19" s="27">
        <v>46</v>
      </c>
      <c r="I19" s="27">
        <v>46</v>
      </c>
      <c r="J19" s="27">
        <v>29</v>
      </c>
      <c r="K19" s="27">
        <v>33</v>
      </c>
      <c r="L19" s="28">
        <v>33</v>
      </c>
      <c r="M19" s="12" t="s">
        <v>178</v>
      </c>
      <c r="N19" s="12">
        <v>49</v>
      </c>
      <c r="O19" s="12">
        <v>55</v>
      </c>
      <c r="P19" s="12">
        <v>43</v>
      </c>
      <c r="Q19" s="12">
        <v>35</v>
      </c>
      <c r="R19" s="12">
        <v>45</v>
      </c>
      <c r="S19" s="12">
        <v>46</v>
      </c>
      <c r="T19" s="12">
        <v>29</v>
      </c>
      <c r="U19" s="12">
        <v>32</v>
      </c>
      <c r="V19" s="12">
        <v>32</v>
      </c>
      <c r="X19" s="105">
        <f t="shared" si="0"/>
        <v>5.437333333333333</v>
      </c>
    </row>
    <row r="20" spans="2:24" ht="15">
      <c r="B20" s="26" t="s">
        <v>65</v>
      </c>
      <c r="C20" s="33">
        <v>2030</v>
      </c>
      <c r="D20" s="27">
        <v>56</v>
      </c>
      <c r="E20" s="27">
        <v>50</v>
      </c>
      <c r="F20" s="27">
        <v>41</v>
      </c>
      <c r="G20" s="27">
        <v>35</v>
      </c>
      <c r="H20" s="27">
        <v>45</v>
      </c>
      <c r="I20" s="27">
        <v>46</v>
      </c>
      <c r="J20" s="27">
        <v>42</v>
      </c>
      <c r="K20" s="27">
        <v>34</v>
      </c>
      <c r="L20" s="28">
        <v>26</v>
      </c>
      <c r="M20" s="12" t="s">
        <v>183</v>
      </c>
      <c r="N20" s="12">
        <v>54</v>
      </c>
      <c r="O20" s="12">
        <v>49</v>
      </c>
      <c r="P20" s="12">
        <v>39</v>
      </c>
      <c r="Q20" s="12">
        <v>35</v>
      </c>
      <c r="R20" s="12">
        <v>43</v>
      </c>
      <c r="S20" s="12">
        <v>45</v>
      </c>
      <c r="T20" s="12">
        <v>42</v>
      </c>
      <c r="U20" s="12">
        <v>33</v>
      </c>
      <c r="V20" s="12">
        <v>26</v>
      </c>
      <c r="X20" s="105">
        <f t="shared" si="0"/>
        <v>5.413333333333333</v>
      </c>
    </row>
    <row r="21" spans="2:24" ht="15">
      <c r="B21" s="26" t="s">
        <v>63</v>
      </c>
      <c r="C21" s="33">
        <v>2005</v>
      </c>
      <c r="D21" s="27">
        <v>55</v>
      </c>
      <c r="E21" s="27">
        <v>44</v>
      </c>
      <c r="F21" s="27">
        <v>43</v>
      </c>
      <c r="G21" s="27">
        <v>47</v>
      </c>
      <c r="H21" s="27">
        <v>40</v>
      </c>
      <c r="I21" s="27">
        <v>37</v>
      </c>
      <c r="J21" s="27">
        <v>41</v>
      </c>
      <c r="K21" s="27">
        <v>36</v>
      </c>
      <c r="L21" s="28">
        <v>32</v>
      </c>
      <c r="M21" s="12" t="s">
        <v>185</v>
      </c>
      <c r="N21" s="12">
        <v>53</v>
      </c>
      <c r="O21" s="12">
        <v>43</v>
      </c>
      <c r="P21" s="12">
        <v>43</v>
      </c>
      <c r="Q21" s="12">
        <v>44</v>
      </c>
      <c r="R21" s="12">
        <v>40</v>
      </c>
      <c r="S21" s="12">
        <v>37</v>
      </c>
      <c r="T21" s="12">
        <v>39</v>
      </c>
      <c r="U21" s="12">
        <v>36</v>
      </c>
      <c r="V21" s="12">
        <v>31</v>
      </c>
      <c r="X21" s="105">
        <f t="shared" si="0"/>
        <v>5.346666666666667</v>
      </c>
    </row>
    <row r="22" spans="2:24" ht="15">
      <c r="B22" s="26" t="s">
        <v>79</v>
      </c>
      <c r="C22" s="33">
        <v>1996</v>
      </c>
      <c r="D22" s="27">
        <v>59</v>
      </c>
      <c r="E22" s="27">
        <v>53</v>
      </c>
      <c r="F22" s="27">
        <v>53</v>
      </c>
      <c r="G22" s="27">
        <v>27</v>
      </c>
      <c r="H22" s="27">
        <v>35</v>
      </c>
      <c r="I22" s="27">
        <v>40</v>
      </c>
      <c r="J22" s="27">
        <v>29</v>
      </c>
      <c r="K22" s="27">
        <v>31</v>
      </c>
      <c r="L22" s="28">
        <v>24</v>
      </c>
      <c r="M22" s="12" t="s">
        <v>165</v>
      </c>
      <c r="N22" s="12">
        <v>56</v>
      </c>
      <c r="O22" s="12">
        <v>52</v>
      </c>
      <c r="P22" s="12">
        <v>52</v>
      </c>
      <c r="Q22" s="12">
        <v>26</v>
      </c>
      <c r="R22" s="12">
        <v>34</v>
      </c>
      <c r="S22" s="12">
        <v>39</v>
      </c>
      <c r="T22" s="12">
        <v>28</v>
      </c>
      <c r="U22" s="12">
        <v>31</v>
      </c>
      <c r="V22" s="12">
        <v>24</v>
      </c>
      <c r="X22" s="105">
        <f t="shared" si="0"/>
        <v>5.686609686609686</v>
      </c>
    </row>
    <row r="23" spans="2:24" ht="15">
      <c r="B23" s="26" t="s">
        <v>19</v>
      </c>
      <c r="C23" s="33">
        <v>1989</v>
      </c>
      <c r="D23" s="27">
        <v>48</v>
      </c>
      <c r="E23" s="27">
        <v>49</v>
      </c>
      <c r="F23" s="27">
        <v>43</v>
      </c>
      <c r="G23" s="27">
        <v>46</v>
      </c>
      <c r="H23" s="27">
        <v>46</v>
      </c>
      <c r="I23" s="27">
        <v>37</v>
      </c>
      <c r="J23" s="27">
        <v>37</v>
      </c>
      <c r="K23" s="27">
        <v>30</v>
      </c>
      <c r="L23" s="28">
        <v>39</v>
      </c>
      <c r="M23" s="12" t="s">
        <v>176</v>
      </c>
      <c r="N23" s="12">
        <v>48</v>
      </c>
      <c r="O23" s="12">
        <v>47</v>
      </c>
      <c r="P23" s="12">
        <v>42</v>
      </c>
      <c r="Q23" s="12">
        <v>46</v>
      </c>
      <c r="R23" s="12">
        <v>45</v>
      </c>
      <c r="S23" s="12">
        <v>35</v>
      </c>
      <c r="T23" s="12">
        <v>36</v>
      </c>
      <c r="U23" s="12">
        <v>29</v>
      </c>
      <c r="V23" s="12">
        <v>38</v>
      </c>
      <c r="X23" s="105">
        <f t="shared" si="0"/>
        <v>5.304</v>
      </c>
    </row>
    <row r="24" spans="2:24" ht="15">
      <c r="B24" s="26" t="s">
        <v>77</v>
      </c>
      <c r="C24" s="33">
        <v>1986</v>
      </c>
      <c r="D24" s="27">
        <v>62</v>
      </c>
      <c r="E24" s="27">
        <v>45</v>
      </c>
      <c r="F24" s="27">
        <v>51</v>
      </c>
      <c r="G24" s="27">
        <v>42</v>
      </c>
      <c r="H24" s="27">
        <v>31</v>
      </c>
      <c r="I24" s="27">
        <v>31</v>
      </c>
      <c r="J24" s="27">
        <v>28</v>
      </c>
      <c r="K24" s="27">
        <v>35</v>
      </c>
      <c r="L24" s="28">
        <v>26</v>
      </c>
      <c r="M24" s="12" t="s">
        <v>171</v>
      </c>
      <c r="N24" s="12">
        <v>59</v>
      </c>
      <c r="O24" s="12">
        <v>43</v>
      </c>
      <c r="P24" s="12">
        <v>50</v>
      </c>
      <c r="Q24" s="12">
        <v>41</v>
      </c>
      <c r="R24" s="12">
        <v>31</v>
      </c>
      <c r="S24" s="12">
        <v>31</v>
      </c>
      <c r="T24" s="12">
        <v>28</v>
      </c>
      <c r="U24" s="12">
        <v>33</v>
      </c>
      <c r="V24" s="12">
        <v>26</v>
      </c>
      <c r="X24" s="105">
        <f t="shared" si="0"/>
        <v>5.6581196581196584</v>
      </c>
    </row>
    <row r="25" spans="2:24" ht="15">
      <c r="B25" s="26" t="s">
        <v>76</v>
      </c>
      <c r="C25" s="33">
        <v>1978</v>
      </c>
      <c r="D25" s="27">
        <v>57</v>
      </c>
      <c r="E25" s="27">
        <v>53</v>
      </c>
      <c r="F25" s="27">
        <v>33</v>
      </c>
      <c r="G25" s="27">
        <v>48</v>
      </c>
      <c r="H25" s="27">
        <v>43</v>
      </c>
      <c r="I25" s="27">
        <v>33</v>
      </c>
      <c r="J25" s="27">
        <v>29</v>
      </c>
      <c r="K25" s="27">
        <v>33</v>
      </c>
      <c r="L25" s="28">
        <v>22</v>
      </c>
      <c r="M25" s="12" t="s">
        <v>174</v>
      </c>
      <c r="N25" s="12">
        <v>54</v>
      </c>
      <c r="O25" s="12">
        <v>51</v>
      </c>
      <c r="P25" s="12">
        <v>32</v>
      </c>
      <c r="Q25" s="12">
        <v>47</v>
      </c>
      <c r="R25" s="12">
        <v>43</v>
      </c>
      <c r="S25" s="12">
        <v>33</v>
      </c>
      <c r="T25" s="12">
        <v>28</v>
      </c>
      <c r="U25" s="12">
        <v>32</v>
      </c>
      <c r="V25" s="12">
        <v>22</v>
      </c>
      <c r="X25" s="105">
        <f t="shared" si="0"/>
        <v>5.635327635327635</v>
      </c>
    </row>
    <row r="26" spans="2:24" ht="15">
      <c r="B26" s="26" t="s">
        <v>28</v>
      </c>
      <c r="C26" s="33">
        <v>1968</v>
      </c>
      <c r="D26" s="27">
        <v>57</v>
      </c>
      <c r="E26" s="27">
        <v>50</v>
      </c>
      <c r="F26" s="27">
        <v>43</v>
      </c>
      <c r="G26" s="27">
        <v>34</v>
      </c>
      <c r="H26" s="27">
        <v>37</v>
      </c>
      <c r="I26" s="27">
        <v>45</v>
      </c>
      <c r="J26" s="27">
        <v>32</v>
      </c>
      <c r="K26" s="27">
        <v>32</v>
      </c>
      <c r="L26" s="28">
        <v>25</v>
      </c>
      <c r="M26" s="12" t="s">
        <v>175</v>
      </c>
      <c r="N26" s="12">
        <v>54</v>
      </c>
      <c r="O26" s="12">
        <v>48</v>
      </c>
      <c r="P26" s="12">
        <v>42</v>
      </c>
      <c r="Q26" s="12">
        <v>33</v>
      </c>
      <c r="R26" s="12">
        <v>37</v>
      </c>
      <c r="S26" s="12">
        <v>45</v>
      </c>
      <c r="T26" s="12">
        <v>32</v>
      </c>
      <c r="U26" s="12">
        <v>31</v>
      </c>
      <c r="V26" s="12">
        <v>24</v>
      </c>
      <c r="X26" s="105">
        <f t="shared" si="0"/>
        <v>5.543661971830986</v>
      </c>
    </row>
    <row r="27" spans="2:24" ht="15">
      <c r="B27" s="26" t="s">
        <v>69</v>
      </c>
      <c r="C27" s="33">
        <v>1937</v>
      </c>
      <c r="D27" s="27">
        <v>61</v>
      </c>
      <c r="E27" s="27">
        <v>44</v>
      </c>
      <c r="F27" s="27">
        <v>47</v>
      </c>
      <c r="G27" s="27">
        <v>39</v>
      </c>
      <c r="H27" s="27">
        <v>36</v>
      </c>
      <c r="I27" s="27">
        <v>27</v>
      </c>
      <c r="J27" s="27">
        <v>34</v>
      </c>
      <c r="K27" s="27">
        <v>29</v>
      </c>
      <c r="L27" s="28">
        <v>25</v>
      </c>
      <c r="M27" s="12" t="s">
        <v>98</v>
      </c>
      <c r="N27" s="12">
        <v>61</v>
      </c>
      <c r="O27" s="12">
        <v>44</v>
      </c>
      <c r="P27" s="12">
        <v>47</v>
      </c>
      <c r="Q27" s="12">
        <v>39</v>
      </c>
      <c r="R27" s="12">
        <v>36</v>
      </c>
      <c r="S27" s="12">
        <v>27</v>
      </c>
      <c r="T27" s="12">
        <v>34</v>
      </c>
      <c r="U27" s="12">
        <v>29</v>
      </c>
      <c r="V27" s="12">
        <v>25</v>
      </c>
      <c r="X27" s="105">
        <f t="shared" si="0"/>
        <v>5.66374269005848</v>
      </c>
    </row>
    <row r="28" spans="2:24" ht="15">
      <c r="B28" s="26" t="s">
        <v>80</v>
      </c>
      <c r="C28" s="33">
        <v>1913</v>
      </c>
      <c r="D28" s="27">
        <v>57</v>
      </c>
      <c r="E28" s="27">
        <v>44</v>
      </c>
      <c r="F28" s="27">
        <v>40</v>
      </c>
      <c r="G28" s="27">
        <v>33</v>
      </c>
      <c r="H28" s="27">
        <v>42</v>
      </c>
      <c r="I28" s="27">
        <v>40</v>
      </c>
      <c r="J28" s="27">
        <v>36</v>
      </c>
      <c r="K28" s="27">
        <v>33</v>
      </c>
      <c r="L28" s="28">
        <v>26</v>
      </c>
      <c r="M28" s="12" t="s">
        <v>177</v>
      </c>
      <c r="N28" s="12">
        <v>55</v>
      </c>
      <c r="O28" s="12">
        <v>43</v>
      </c>
      <c r="P28" s="12">
        <v>37</v>
      </c>
      <c r="Q28" s="12">
        <v>33</v>
      </c>
      <c r="R28" s="12">
        <v>42</v>
      </c>
      <c r="S28" s="12">
        <v>39</v>
      </c>
      <c r="T28" s="12">
        <v>36</v>
      </c>
      <c r="U28" s="12">
        <v>33</v>
      </c>
      <c r="V28" s="12">
        <v>24</v>
      </c>
      <c r="X28" s="105">
        <f t="shared" si="0"/>
        <v>5.45014245014245</v>
      </c>
    </row>
    <row r="29" spans="2:24" ht="15">
      <c r="B29" s="26" t="s">
        <v>81</v>
      </c>
      <c r="C29" s="33">
        <v>1903</v>
      </c>
      <c r="D29" s="27">
        <v>62</v>
      </c>
      <c r="E29" s="27">
        <v>42</v>
      </c>
      <c r="F29" s="27">
        <v>43</v>
      </c>
      <c r="G29" s="27">
        <v>44</v>
      </c>
      <c r="H29" s="27">
        <v>32</v>
      </c>
      <c r="I29" s="27">
        <v>36</v>
      </c>
      <c r="J29" s="27">
        <v>26</v>
      </c>
      <c r="K29" s="27">
        <v>20</v>
      </c>
      <c r="L29" s="28">
        <v>22</v>
      </c>
      <c r="M29" s="12" t="s">
        <v>164</v>
      </c>
      <c r="N29" s="12">
        <v>59</v>
      </c>
      <c r="O29" s="12">
        <v>41</v>
      </c>
      <c r="P29" s="12">
        <v>42</v>
      </c>
      <c r="Q29" s="12">
        <v>42</v>
      </c>
      <c r="R29" s="12">
        <v>32</v>
      </c>
      <c r="S29" s="12">
        <v>36</v>
      </c>
      <c r="T29" s="12">
        <v>24</v>
      </c>
      <c r="U29" s="12">
        <v>20</v>
      </c>
      <c r="V29" s="12">
        <v>22</v>
      </c>
      <c r="X29" s="105">
        <f t="shared" si="0"/>
        <v>5.819571865443425</v>
      </c>
    </row>
    <row r="30" spans="2:24" ht="15">
      <c r="B30" s="26" t="s">
        <v>72</v>
      </c>
      <c r="C30" s="33">
        <v>1876</v>
      </c>
      <c r="D30" s="27">
        <v>52</v>
      </c>
      <c r="E30" s="27">
        <v>41</v>
      </c>
      <c r="F30" s="27">
        <v>37</v>
      </c>
      <c r="G30" s="27">
        <v>38</v>
      </c>
      <c r="H30" s="27">
        <v>50</v>
      </c>
      <c r="I30" s="27">
        <v>34</v>
      </c>
      <c r="J30" s="27">
        <v>38</v>
      </c>
      <c r="K30" s="27">
        <v>30</v>
      </c>
      <c r="L30" s="28">
        <v>33</v>
      </c>
      <c r="M30" s="12" t="s">
        <v>181</v>
      </c>
      <c r="N30" s="12">
        <v>49</v>
      </c>
      <c r="O30" s="12">
        <v>40</v>
      </c>
      <c r="P30" s="12">
        <v>36</v>
      </c>
      <c r="Q30" s="12">
        <v>37</v>
      </c>
      <c r="R30" s="12">
        <v>48</v>
      </c>
      <c r="S30" s="12">
        <v>34</v>
      </c>
      <c r="T30" s="12">
        <v>37</v>
      </c>
      <c r="U30" s="12">
        <v>30</v>
      </c>
      <c r="V30" s="12">
        <v>33</v>
      </c>
      <c r="X30" s="105">
        <f t="shared" si="0"/>
        <v>5.314447592067989</v>
      </c>
    </row>
    <row r="31" spans="2:24" ht="15">
      <c r="B31" s="26" t="s">
        <v>18</v>
      </c>
      <c r="C31" s="33">
        <v>1848</v>
      </c>
      <c r="D31" s="27">
        <v>55</v>
      </c>
      <c r="E31" s="27">
        <v>49</v>
      </c>
      <c r="F31" s="27">
        <v>39</v>
      </c>
      <c r="G31" s="27">
        <v>38</v>
      </c>
      <c r="H31" s="27">
        <v>32</v>
      </c>
      <c r="I31" s="27">
        <v>32</v>
      </c>
      <c r="J31" s="27">
        <v>28</v>
      </c>
      <c r="K31" s="27">
        <v>32</v>
      </c>
      <c r="L31" s="28">
        <v>24</v>
      </c>
      <c r="M31" s="12" t="s">
        <v>166</v>
      </c>
      <c r="N31" s="12">
        <v>53</v>
      </c>
      <c r="O31" s="12">
        <v>47</v>
      </c>
      <c r="P31" s="12">
        <v>37</v>
      </c>
      <c r="Q31" s="12">
        <v>38</v>
      </c>
      <c r="R31" s="12">
        <v>31</v>
      </c>
      <c r="S31" s="12">
        <v>32</v>
      </c>
      <c r="T31" s="12">
        <v>28</v>
      </c>
      <c r="U31" s="12">
        <v>30</v>
      </c>
      <c r="V31" s="12">
        <v>24</v>
      </c>
      <c r="X31" s="105">
        <f t="shared" si="0"/>
        <v>5.617021276595745</v>
      </c>
    </row>
    <row r="32" spans="2:24" ht="15">
      <c r="B32" s="26" t="s">
        <v>67</v>
      </c>
      <c r="C32" s="33">
        <v>1777</v>
      </c>
      <c r="D32" s="27">
        <v>46</v>
      </c>
      <c r="E32" s="27">
        <v>51</v>
      </c>
      <c r="F32" s="27">
        <v>47</v>
      </c>
      <c r="G32" s="27">
        <v>28</v>
      </c>
      <c r="H32" s="27">
        <v>33</v>
      </c>
      <c r="I32" s="27">
        <v>32</v>
      </c>
      <c r="J32" s="27">
        <v>27</v>
      </c>
      <c r="K32" s="27">
        <v>30</v>
      </c>
      <c r="L32" s="28">
        <v>24</v>
      </c>
      <c r="M32" s="12" t="s">
        <v>97</v>
      </c>
      <c r="N32" s="12">
        <v>46</v>
      </c>
      <c r="O32" s="12">
        <v>51</v>
      </c>
      <c r="P32" s="12">
        <v>47</v>
      </c>
      <c r="Q32" s="12">
        <v>28</v>
      </c>
      <c r="R32" s="12">
        <v>33</v>
      </c>
      <c r="S32" s="12">
        <v>32</v>
      </c>
      <c r="T32" s="12">
        <v>27</v>
      </c>
      <c r="U32" s="12">
        <v>30</v>
      </c>
      <c r="V32" s="12">
        <v>24</v>
      </c>
      <c r="X32" s="105">
        <f t="shared" si="0"/>
        <v>5.588050314465409</v>
      </c>
    </row>
    <row r="33" spans="2:24" ht="15">
      <c r="B33" s="26" t="s">
        <v>82</v>
      </c>
      <c r="C33" s="33">
        <v>1723</v>
      </c>
      <c r="D33" s="27">
        <v>49</v>
      </c>
      <c r="E33" s="27">
        <v>49</v>
      </c>
      <c r="F33" s="27">
        <v>41</v>
      </c>
      <c r="G33" s="27">
        <v>23</v>
      </c>
      <c r="H33" s="27">
        <v>34</v>
      </c>
      <c r="I33" s="27">
        <v>35</v>
      </c>
      <c r="J33" s="27">
        <v>27</v>
      </c>
      <c r="K33" s="27">
        <v>25</v>
      </c>
      <c r="L33" s="28">
        <v>24</v>
      </c>
      <c r="M33" s="12" t="s">
        <v>157</v>
      </c>
      <c r="N33" s="12">
        <v>47</v>
      </c>
      <c r="O33" s="12">
        <v>48</v>
      </c>
      <c r="P33" s="12">
        <v>39</v>
      </c>
      <c r="Q33" s="12">
        <v>23</v>
      </c>
      <c r="R33" s="12">
        <v>33</v>
      </c>
      <c r="S33" s="12">
        <v>33</v>
      </c>
      <c r="T33" s="12">
        <v>27</v>
      </c>
      <c r="U33" s="12">
        <v>24</v>
      </c>
      <c r="V33" s="12">
        <v>24</v>
      </c>
      <c r="X33" s="105">
        <f t="shared" si="0"/>
        <v>5.612377850162867</v>
      </c>
    </row>
    <row r="34" spans="2:24" ht="15">
      <c r="B34" s="26" t="s">
        <v>70</v>
      </c>
      <c r="C34" s="33">
        <v>1634</v>
      </c>
      <c r="D34" s="27">
        <v>46</v>
      </c>
      <c r="E34" s="27">
        <v>36</v>
      </c>
      <c r="F34" s="27">
        <v>45</v>
      </c>
      <c r="G34" s="27">
        <v>23</v>
      </c>
      <c r="H34" s="27">
        <v>39</v>
      </c>
      <c r="I34" s="27">
        <v>35</v>
      </c>
      <c r="J34" s="27">
        <v>24</v>
      </c>
      <c r="K34" s="27">
        <v>24</v>
      </c>
      <c r="L34" s="28">
        <v>24</v>
      </c>
      <c r="M34" s="12" t="s">
        <v>99</v>
      </c>
      <c r="N34" s="12">
        <v>46</v>
      </c>
      <c r="O34" s="12">
        <v>36</v>
      </c>
      <c r="P34" s="12">
        <v>45</v>
      </c>
      <c r="Q34" s="12">
        <v>23</v>
      </c>
      <c r="R34" s="12">
        <v>39</v>
      </c>
      <c r="S34" s="12">
        <v>35</v>
      </c>
      <c r="T34" s="12">
        <v>24</v>
      </c>
      <c r="U34" s="12">
        <v>24</v>
      </c>
      <c r="V34" s="12">
        <v>24</v>
      </c>
      <c r="X34" s="105">
        <f t="shared" si="0"/>
        <v>5.52027027027027</v>
      </c>
    </row>
    <row r="35" spans="2:24" ht="15">
      <c r="B35" s="26" t="s">
        <v>68</v>
      </c>
      <c r="C35" s="33">
        <v>1627</v>
      </c>
      <c r="D35" s="27">
        <v>41</v>
      </c>
      <c r="E35" s="27">
        <v>40</v>
      </c>
      <c r="F35" s="27">
        <v>40</v>
      </c>
      <c r="G35" s="27">
        <v>36</v>
      </c>
      <c r="H35" s="27">
        <v>35</v>
      </c>
      <c r="I35" s="27">
        <v>29</v>
      </c>
      <c r="J35" s="27">
        <v>26</v>
      </c>
      <c r="K35" s="27">
        <v>26</v>
      </c>
      <c r="L35" s="28">
        <v>21</v>
      </c>
      <c r="M35" s="12" t="s">
        <v>96</v>
      </c>
      <c r="N35" s="12">
        <v>41</v>
      </c>
      <c r="O35" s="12">
        <v>40</v>
      </c>
      <c r="P35" s="12">
        <v>40</v>
      </c>
      <c r="Q35" s="12">
        <v>36</v>
      </c>
      <c r="R35" s="12">
        <v>35</v>
      </c>
      <c r="S35" s="12">
        <v>29</v>
      </c>
      <c r="T35" s="12">
        <v>26</v>
      </c>
      <c r="U35" s="12">
        <v>26</v>
      </c>
      <c r="V35" s="12">
        <v>21</v>
      </c>
      <c r="X35" s="105">
        <f t="shared" si="0"/>
        <v>5.534013605442177</v>
      </c>
    </row>
    <row r="36" spans="2:24" ht="15">
      <c r="B36" s="26" t="s">
        <v>83</v>
      </c>
      <c r="C36" s="33">
        <v>1561</v>
      </c>
      <c r="D36" s="27">
        <v>51</v>
      </c>
      <c r="E36" s="27">
        <v>41</v>
      </c>
      <c r="F36" s="27">
        <v>28</v>
      </c>
      <c r="G36" s="27">
        <v>30</v>
      </c>
      <c r="H36" s="27">
        <v>31</v>
      </c>
      <c r="I36" s="27">
        <v>25</v>
      </c>
      <c r="J36" s="27">
        <v>25</v>
      </c>
      <c r="K36" s="27">
        <v>25</v>
      </c>
      <c r="L36" s="28">
        <v>18</v>
      </c>
      <c r="M36" s="12" t="s">
        <v>94</v>
      </c>
      <c r="N36" s="12">
        <v>51</v>
      </c>
      <c r="O36" s="12">
        <v>41</v>
      </c>
      <c r="P36" s="12">
        <v>28</v>
      </c>
      <c r="Q36" s="12">
        <v>30</v>
      </c>
      <c r="R36" s="12">
        <v>31</v>
      </c>
      <c r="S36" s="12">
        <v>25</v>
      </c>
      <c r="T36" s="12">
        <v>25</v>
      </c>
      <c r="U36" s="12">
        <v>25</v>
      </c>
      <c r="V36" s="12">
        <v>18</v>
      </c>
      <c r="X36" s="105">
        <f t="shared" si="0"/>
        <v>5.697080291970803</v>
      </c>
    </row>
    <row r="37" spans="2:24" ht="15">
      <c r="B37" s="26" t="s">
        <v>75</v>
      </c>
      <c r="C37" s="33">
        <v>1545</v>
      </c>
      <c r="D37" s="27">
        <v>44</v>
      </c>
      <c r="E37" s="27">
        <v>37</v>
      </c>
      <c r="F37" s="27">
        <v>32</v>
      </c>
      <c r="G37" s="27">
        <v>27</v>
      </c>
      <c r="H37" s="27">
        <v>35</v>
      </c>
      <c r="I37" s="27">
        <v>33</v>
      </c>
      <c r="J37" s="27">
        <v>27</v>
      </c>
      <c r="K37" s="27">
        <v>29</v>
      </c>
      <c r="L37" s="28">
        <v>21</v>
      </c>
      <c r="M37" s="12" t="s">
        <v>163</v>
      </c>
      <c r="N37" s="12">
        <v>42</v>
      </c>
      <c r="O37" s="12">
        <v>36</v>
      </c>
      <c r="P37" s="12">
        <v>31</v>
      </c>
      <c r="Q37" s="12">
        <v>27</v>
      </c>
      <c r="R37" s="12">
        <v>34</v>
      </c>
      <c r="S37" s="12">
        <v>33</v>
      </c>
      <c r="T37" s="12">
        <v>26</v>
      </c>
      <c r="U37" s="12">
        <v>28</v>
      </c>
      <c r="V37" s="12">
        <v>19</v>
      </c>
      <c r="X37" s="105">
        <f t="shared" si="0"/>
        <v>5.421052631578948</v>
      </c>
    </row>
    <row r="38" spans="2:24" ht="15">
      <c r="B38" s="26" t="s">
        <v>90</v>
      </c>
      <c r="C38" s="33">
        <v>852</v>
      </c>
      <c r="D38" s="27">
        <v>26</v>
      </c>
      <c r="E38" s="27">
        <v>15</v>
      </c>
      <c r="F38" s="27">
        <v>18</v>
      </c>
      <c r="G38" s="27">
        <v>16</v>
      </c>
      <c r="H38" s="27">
        <v>23</v>
      </c>
      <c r="I38" s="27">
        <v>19</v>
      </c>
      <c r="J38" s="27">
        <v>11</v>
      </c>
      <c r="K38" s="27">
        <v>17</v>
      </c>
      <c r="L38" s="28">
        <v>18</v>
      </c>
      <c r="M38" s="12" t="s">
        <v>95</v>
      </c>
      <c r="N38" s="12">
        <v>26</v>
      </c>
      <c r="O38" s="12">
        <v>15</v>
      </c>
      <c r="P38" s="12">
        <v>18</v>
      </c>
      <c r="Q38" s="12">
        <v>16</v>
      </c>
      <c r="R38" s="12">
        <v>23</v>
      </c>
      <c r="S38" s="12">
        <v>19</v>
      </c>
      <c r="T38" s="12">
        <v>11</v>
      </c>
      <c r="U38" s="12">
        <v>17</v>
      </c>
      <c r="V38" s="12">
        <v>18</v>
      </c>
      <c r="X38" s="105">
        <f t="shared" si="0"/>
        <v>5.226993865030675</v>
      </c>
    </row>
    <row r="39" spans="2:24" ht="15">
      <c r="B39" s="26" t="s">
        <v>78</v>
      </c>
      <c r="C39" s="33">
        <v>587</v>
      </c>
      <c r="D39" s="27">
        <v>14</v>
      </c>
      <c r="E39" s="27">
        <v>19</v>
      </c>
      <c r="F39" s="27">
        <v>16</v>
      </c>
      <c r="G39" s="27">
        <v>9</v>
      </c>
      <c r="H39" s="27">
        <v>9</v>
      </c>
      <c r="I39" s="27">
        <v>9</v>
      </c>
      <c r="J39" s="27">
        <v>10</v>
      </c>
      <c r="K39" s="27">
        <v>11</v>
      </c>
      <c r="L39" s="28">
        <v>10</v>
      </c>
      <c r="M39" s="12" t="s">
        <v>93</v>
      </c>
      <c r="N39" s="12">
        <v>14</v>
      </c>
      <c r="O39" s="12">
        <v>19</v>
      </c>
      <c r="P39" s="12">
        <v>16</v>
      </c>
      <c r="Q39" s="12">
        <v>9</v>
      </c>
      <c r="R39" s="12">
        <v>9</v>
      </c>
      <c r="S39" s="12">
        <v>9</v>
      </c>
      <c r="T39" s="12">
        <v>10</v>
      </c>
      <c r="U39" s="12">
        <v>11</v>
      </c>
      <c r="V39" s="12">
        <v>10</v>
      </c>
      <c r="X39" s="105">
        <f t="shared" si="0"/>
        <v>5.485981308411215</v>
      </c>
    </row>
    <row r="40" spans="2:24" ht="15">
      <c r="B40" s="26" t="s">
        <v>92</v>
      </c>
      <c r="C40" s="33">
        <v>547</v>
      </c>
      <c r="D40" s="27">
        <v>16</v>
      </c>
      <c r="E40" s="27">
        <v>15</v>
      </c>
      <c r="F40" s="27">
        <v>10</v>
      </c>
      <c r="G40" s="27">
        <v>11</v>
      </c>
      <c r="H40" s="27">
        <v>8</v>
      </c>
      <c r="I40" s="27">
        <v>8</v>
      </c>
      <c r="J40" s="27">
        <v>14</v>
      </c>
      <c r="K40" s="27">
        <v>13</v>
      </c>
      <c r="L40" s="28">
        <v>7</v>
      </c>
      <c r="M40" s="12" t="s">
        <v>186</v>
      </c>
      <c r="N40" s="12">
        <v>14</v>
      </c>
      <c r="O40" s="12">
        <v>15</v>
      </c>
      <c r="P40" s="12">
        <v>9</v>
      </c>
      <c r="Q40" s="12">
        <v>8</v>
      </c>
      <c r="R40" s="12">
        <v>7</v>
      </c>
      <c r="S40" s="12">
        <v>8</v>
      </c>
      <c r="T40" s="12">
        <v>13</v>
      </c>
      <c r="U40" s="12">
        <v>12</v>
      </c>
      <c r="V40" s="12">
        <v>7</v>
      </c>
      <c r="X40" s="105">
        <f t="shared" si="0"/>
        <v>5.362745098039215</v>
      </c>
    </row>
    <row r="41" spans="2:24" ht="15">
      <c r="B41" s="26" t="s">
        <v>84</v>
      </c>
      <c r="C41" s="33">
        <v>229</v>
      </c>
      <c r="D41" s="27">
        <v>5</v>
      </c>
      <c r="E41" s="27">
        <v>8</v>
      </c>
      <c r="F41" s="27">
        <v>4</v>
      </c>
      <c r="G41" s="27">
        <v>4</v>
      </c>
      <c r="H41" s="27">
        <v>4</v>
      </c>
      <c r="I41" s="27">
        <v>2</v>
      </c>
      <c r="J41" s="27">
        <v>6</v>
      </c>
      <c r="K41" s="27">
        <v>10</v>
      </c>
      <c r="L41" s="28">
        <v>2</v>
      </c>
      <c r="M41" s="12" t="s">
        <v>85</v>
      </c>
      <c r="N41" s="12">
        <v>5</v>
      </c>
      <c r="O41" s="12">
        <v>8</v>
      </c>
      <c r="P41" s="12">
        <v>4</v>
      </c>
      <c r="Q41" s="12">
        <v>4</v>
      </c>
      <c r="R41" s="12">
        <v>4</v>
      </c>
      <c r="S41" s="12">
        <v>2</v>
      </c>
      <c r="T41" s="12">
        <v>6</v>
      </c>
      <c r="U41" s="12">
        <v>10</v>
      </c>
      <c r="V41" s="12">
        <v>2</v>
      </c>
      <c r="X41" s="105">
        <f t="shared" si="0"/>
        <v>5.088888888888889</v>
      </c>
    </row>
    <row r="42" spans="2:24" ht="15.75" thickBot="1">
      <c r="B42" s="29" t="s">
        <v>60</v>
      </c>
      <c r="C42" s="34">
        <v>126</v>
      </c>
      <c r="D42" s="30">
        <v>3</v>
      </c>
      <c r="E42" s="30">
        <v>4</v>
      </c>
      <c r="F42" s="30">
        <v>3</v>
      </c>
      <c r="G42" s="30">
        <v>1</v>
      </c>
      <c r="H42" s="30">
        <v>1</v>
      </c>
      <c r="I42" s="30">
        <v>5</v>
      </c>
      <c r="J42" s="30">
        <v>3</v>
      </c>
      <c r="K42" s="30">
        <v>2</v>
      </c>
      <c r="L42" s="31">
        <v>2</v>
      </c>
      <c r="M42" s="12" t="s">
        <v>33</v>
      </c>
      <c r="N42" s="12">
        <v>3</v>
      </c>
      <c r="O42" s="12">
        <v>4</v>
      </c>
      <c r="P42" s="12">
        <v>3</v>
      </c>
      <c r="Q42" s="12">
        <v>1</v>
      </c>
      <c r="R42" s="12">
        <v>1</v>
      </c>
      <c r="S42" s="12">
        <v>5</v>
      </c>
      <c r="T42" s="12">
        <v>3</v>
      </c>
      <c r="U42" s="12">
        <v>2</v>
      </c>
      <c r="V42" s="12">
        <v>2</v>
      </c>
      <c r="X42" s="105">
        <f t="shared" si="0"/>
        <v>5.25</v>
      </c>
    </row>
    <row r="43" spans="2:22" ht="15.75" thickTop="1">
      <c r="B43" s="80"/>
      <c r="C43" s="81"/>
      <c r="D43" s="82"/>
      <c r="E43" s="82"/>
      <c r="F43" s="82"/>
      <c r="G43" s="82"/>
      <c r="H43" s="82"/>
      <c r="I43" s="82"/>
      <c r="J43" s="82"/>
      <c r="K43" s="82"/>
      <c r="L43" s="83"/>
      <c r="M43" s="12" t="s">
        <v>37</v>
      </c>
      <c r="N43" s="12">
        <v>18</v>
      </c>
      <c r="O43" s="12">
        <v>20</v>
      </c>
      <c r="P43" s="12">
        <v>13</v>
      </c>
      <c r="Q43" s="12">
        <v>12</v>
      </c>
      <c r="R43" s="12">
        <v>12</v>
      </c>
      <c r="S43" s="12">
        <v>11</v>
      </c>
      <c r="T43" s="12">
        <v>11</v>
      </c>
      <c r="U43" s="12">
        <v>10</v>
      </c>
      <c r="V43" s="12">
        <v>12</v>
      </c>
    </row>
    <row r="44" spans="2:22" ht="15">
      <c r="B44" s="26"/>
      <c r="C44" s="33"/>
      <c r="D44" s="27"/>
      <c r="E44" s="27"/>
      <c r="F44" s="27"/>
      <c r="G44" s="27"/>
      <c r="H44" s="27"/>
      <c r="I44" s="27"/>
      <c r="J44" s="27"/>
      <c r="K44" s="27"/>
      <c r="L44" s="28"/>
      <c r="M44" s="12" t="s">
        <v>35</v>
      </c>
      <c r="N44" s="12">
        <v>15</v>
      </c>
      <c r="O44" s="12">
        <v>20</v>
      </c>
      <c r="P44" s="12">
        <v>17</v>
      </c>
      <c r="Q44" s="12">
        <v>10</v>
      </c>
      <c r="R44" s="12">
        <v>11</v>
      </c>
      <c r="S44" s="12">
        <v>9</v>
      </c>
      <c r="T44" s="12">
        <v>9</v>
      </c>
      <c r="U44" s="12">
        <v>12</v>
      </c>
      <c r="V44" s="12">
        <v>14</v>
      </c>
    </row>
    <row r="45" spans="2:22" ht="15">
      <c r="B45" s="26"/>
      <c r="C45" s="33"/>
      <c r="D45" s="27"/>
      <c r="E45" s="27"/>
      <c r="F45" s="27"/>
      <c r="G45" s="27"/>
      <c r="H45" s="27"/>
      <c r="I45" s="27"/>
      <c r="J45" s="27"/>
      <c r="K45" s="27"/>
      <c r="L45" s="28"/>
      <c r="M45" s="12" t="s">
        <v>34</v>
      </c>
      <c r="N45" s="12">
        <v>14</v>
      </c>
      <c r="O45" s="12">
        <v>16</v>
      </c>
      <c r="P45" s="12">
        <v>12</v>
      </c>
      <c r="Q45" s="12">
        <v>11</v>
      </c>
      <c r="R45" s="12">
        <v>11</v>
      </c>
      <c r="S45" s="12">
        <v>12</v>
      </c>
      <c r="T45" s="12">
        <v>13</v>
      </c>
      <c r="U45" s="12">
        <v>14</v>
      </c>
      <c r="V45" s="12">
        <v>13</v>
      </c>
    </row>
    <row r="46" spans="2:22" ht="15">
      <c r="B46" s="26"/>
      <c r="C46" s="33"/>
      <c r="D46" s="27"/>
      <c r="E46" s="27"/>
      <c r="F46" s="27"/>
      <c r="G46" s="27"/>
      <c r="H46" s="27"/>
      <c r="I46" s="27"/>
      <c r="J46" s="27"/>
      <c r="K46" s="27"/>
      <c r="L46" s="28"/>
      <c r="M46" s="12" t="s">
        <v>32</v>
      </c>
      <c r="N46" s="12">
        <v>11</v>
      </c>
      <c r="O46" s="12">
        <v>11</v>
      </c>
      <c r="P46" s="12">
        <v>11</v>
      </c>
      <c r="Q46" s="12">
        <v>3</v>
      </c>
      <c r="R46" s="12">
        <v>12</v>
      </c>
      <c r="S46" s="12">
        <v>8</v>
      </c>
      <c r="T46" s="12">
        <v>5</v>
      </c>
      <c r="U46" s="12">
        <v>2</v>
      </c>
      <c r="V46" s="12">
        <v>6</v>
      </c>
    </row>
    <row r="47" spans="2:22" ht="15">
      <c r="B47" s="26"/>
      <c r="C47" s="33"/>
      <c r="D47" s="27"/>
      <c r="E47" s="27"/>
      <c r="F47" s="27"/>
      <c r="G47" s="27"/>
      <c r="H47" s="27"/>
      <c r="I47" s="27"/>
      <c r="J47" s="27"/>
      <c r="K47" s="27"/>
      <c r="L47" s="28"/>
      <c r="M47" s="12" t="s">
        <v>30</v>
      </c>
      <c r="N47" s="12">
        <v>8</v>
      </c>
      <c r="O47" s="12">
        <v>9</v>
      </c>
      <c r="P47" s="12">
        <v>6</v>
      </c>
      <c r="Q47" s="12">
        <v>4</v>
      </c>
      <c r="R47" s="12">
        <v>2</v>
      </c>
      <c r="S47" s="12">
        <v>2</v>
      </c>
      <c r="T47" s="12">
        <v>7</v>
      </c>
      <c r="U47" s="12">
        <v>4</v>
      </c>
      <c r="V47" s="12">
        <v>3</v>
      </c>
    </row>
    <row r="48" spans="2:22" ht="15">
      <c r="B48" s="26"/>
      <c r="C48" s="33"/>
      <c r="D48" s="27"/>
      <c r="E48" s="27"/>
      <c r="F48" s="27"/>
      <c r="G48" s="27"/>
      <c r="H48" s="27"/>
      <c r="I48" s="27"/>
      <c r="J48" s="27"/>
      <c r="K48" s="27"/>
      <c r="L48" s="28"/>
      <c r="M48" s="12" t="s">
        <v>31</v>
      </c>
      <c r="N48" s="12">
        <v>4</v>
      </c>
      <c r="O48" s="12">
        <v>6</v>
      </c>
      <c r="P48" s="12">
        <v>3</v>
      </c>
      <c r="Q48" s="12">
        <v>4</v>
      </c>
      <c r="R48" s="12">
        <v>3</v>
      </c>
      <c r="S48" s="12">
        <v>8</v>
      </c>
      <c r="T48" s="12">
        <v>6</v>
      </c>
      <c r="U48" s="12">
        <v>7</v>
      </c>
      <c r="V48" s="12">
        <v>6</v>
      </c>
    </row>
    <row r="49" spans="2:22" ht="15">
      <c r="B49" s="26"/>
      <c r="C49" s="33"/>
      <c r="D49" s="27"/>
      <c r="E49" s="27"/>
      <c r="F49" s="27"/>
      <c r="G49" s="27"/>
      <c r="H49" s="27"/>
      <c r="I49" s="27"/>
      <c r="J49" s="27"/>
      <c r="K49" s="27"/>
      <c r="L49" s="28"/>
      <c r="M49" s="12" t="s">
        <v>27</v>
      </c>
      <c r="N49" s="12">
        <v>6</v>
      </c>
      <c r="O49" s="12">
        <v>3</v>
      </c>
      <c r="P49" s="12">
        <v>3</v>
      </c>
      <c r="Q49" s="12">
        <v>2</v>
      </c>
      <c r="R49" s="12">
        <v>2</v>
      </c>
      <c r="S49" s="12">
        <v>1</v>
      </c>
      <c r="T49" s="12">
        <v>5</v>
      </c>
      <c r="U49" s="12">
        <v>1</v>
      </c>
      <c r="V49" s="12">
        <v>1</v>
      </c>
    </row>
    <row r="50" spans="2:22" ht="15">
      <c r="B50" s="26"/>
      <c r="C50" s="33"/>
      <c r="D50" s="27"/>
      <c r="E50" s="27"/>
      <c r="F50" s="27"/>
      <c r="G50" s="27"/>
      <c r="H50" s="27"/>
      <c r="I50" s="27"/>
      <c r="J50" s="27"/>
      <c r="K50" s="27"/>
      <c r="L50" s="28"/>
      <c r="M50" s="12" t="s">
        <v>36</v>
      </c>
      <c r="N50" s="12">
        <v>4</v>
      </c>
      <c r="O50" s="12">
        <v>3</v>
      </c>
      <c r="P50" s="12">
        <v>3</v>
      </c>
      <c r="Q50" s="12">
        <v>3</v>
      </c>
      <c r="R50" s="12">
        <v>2</v>
      </c>
      <c r="S50" s="12">
        <v>3</v>
      </c>
      <c r="T50" s="12">
        <v>4</v>
      </c>
      <c r="U50" s="12">
        <v>0</v>
      </c>
      <c r="V50" s="12">
        <v>2</v>
      </c>
    </row>
    <row r="51" spans="2:22" ht="15.75" thickBot="1">
      <c r="B51" s="29"/>
      <c r="C51" s="34"/>
      <c r="D51" s="30"/>
      <c r="E51" s="30"/>
      <c r="F51" s="30"/>
      <c r="G51" s="30"/>
      <c r="H51" s="30"/>
      <c r="I51" s="30"/>
      <c r="J51" s="30"/>
      <c r="K51" s="30"/>
      <c r="L51" s="31"/>
      <c r="M51" s="12" t="s">
        <v>38</v>
      </c>
      <c r="N51" s="12">
        <v>4</v>
      </c>
      <c r="O51" s="12">
        <v>3</v>
      </c>
      <c r="P51" s="12">
        <v>0</v>
      </c>
      <c r="Q51" s="12">
        <v>4</v>
      </c>
      <c r="R51" s="12">
        <v>3</v>
      </c>
      <c r="S51" s="12">
        <v>3</v>
      </c>
      <c r="T51" s="12">
        <v>3</v>
      </c>
      <c r="U51" s="12">
        <v>0</v>
      </c>
      <c r="V51" s="12">
        <v>4</v>
      </c>
    </row>
    <row r="52" ht="15.75" thickTop="1"/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V42"/>
  <sheetViews>
    <sheetView zoomScale="76" zoomScaleNormal="76" zoomScalePageLayoutView="0" workbookViewId="0" topLeftCell="A1">
      <selection activeCell="A1" sqref="A1:L1"/>
    </sheetView>
  </sheetViews>
  <sheetFormatPr defaultColWidth="9.140625" defaultRowHeight="15"/>
  <cols>
    <col min="1" max="1" width="3.7109375" style="0" customWidth="1"/>
    <col min="2" max="2" width="20.140625" style="0" customWidth="1"/>
    <col min="3" max="3" width="7.8515625" style="0" customWidth="1"/>
    <col min="4" max="12" width="4.421875" style="0" customWidth="1"/>
    <col min="13" max="13" width="17.57421875" style="0" customWidth="1"/>
    <col min="14" max="14" width="16.421875" style="46" hidden="1" customWidth="1"/>
    <col min="15" max="15" width="5.57421875" style="46" hidden="1" customWidth="1"/>
    <col min="16" max="24" width="2.140625" style="46" hidden="1" customWidth="1"/>
    <col min="25" max="25" width="9.140625" style="46" hidden="1" customWidth="1"/>
    <col min="26" max="26" width="14.421875" style="46" hidden="1" customWidth="1"/>
    <col min="27" max="27" width="4.57421875" style="46" hidden="1" customWidth="1"/>
    <col min="28" max="35" width="3.421875" style="46" hidden="1" customWidth="1"/>
    <col min="36" max="36" width="9.140625" style="46" hidden="1" customWidth="1"/>
    <col min="37" max="37" width="16.28125" style="46" hidden="1" customWidth="1"/>
    <col min="38" max="38" width="5.8515625" style="46" hidden="1" customWidth="1"/>
    <col min="39" max="47" width="2.57421875" style="46" hidden="1" customWidth="1"/>
    <col min="48" max="48" width="9.140625" style="46" customWidth="1"/>
  </cols>
  <sheetData>
    <row r="1" spans="1:12" ht="15.75" thickBot="1">
      <c r="A1" s="245" t="s">
        <v>56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48" ht="15.75" thickBot="1">
      <c r="A2" s="48" t="s">
        <v>55</v>
      </c>
      <c r="B2" s="49" t="s">
        <v>54</v>
      </c>
      <c r="C2" s="50" t="s">
        <v>3</v>
      </c>
      <c r="D2" s="51">
        <v>9</v>
      </c>
      <c r="E2" s="52">
        <v>8</v>
      </c>
      <c r="F2" s="52">
        <v>7</v>
      </c>
      <c r="G2" s="52">
        <v>6</v>
      </c>
      <c r="H2" s="52">
        <v>5</v>
      </c>
      <c r="I2" s="52">
        <v>4</v>
      </c>
      <c r="J2" s="52">
        <v>3</v>
      </c>
      <c r="K2" s="52">
        <v>2</v>
      </c>
      <c r="L2" s="53">
        <v>1</v>
      </c>
      <c r="N2" s="46" t="s">
        <v>14</v>
      </c>
      <c r="O2" s="46" t="s">
        <v>3</v>
      </c>
      <c r="P2" s="46">
        <v>9</v>
      </c>
      <c r="Q2" s="46">
        <v>8</v>
      </c>
      <c r="R2" s="46">
        <v>7</v>
      </c>
      <c r="S2" s="46">
        <v>6</v>
      </c>
      <c r="T2" s="46">
        <v>5</v>
      </c>
      <c r="U2" s="46">
        <v>4</v>
      </c>
      <c r="V2" s="46">
        <v>3</v>
      </c>
      <c r="W2" s="46">
        <v>2</v>
      </c>
      <c r="X2" s="46">
        <v>1</v>
      </c>
      <c r="Z2" s="46" t="s">
        <v>3</v>
      </c>
      <c r="AA2" s="46">
        <v>9</v>
      </c>
      <c r="AB2" s="46">
        <v>8</v>
      </c>
      <c r="AC2" s="46">
        <v>7</v>
      </c>
      <c r="AD2" s="46">
        <v>6</v>
      </c>
      <c r="AE2" s="46">
        <v>5</v>
      </c>
      <c r="AF2" s="46">
        <v>4</v>
      </c>
      <c r="AG2" s="46">
        <v>3</v>
      </c>
      <c r="AH2" s="46">
        <v>2</v>
      </c>
      <c r="AI2" s="46">
        <v>1</v>
      </c>
      <c r="AL2" s="46" t="s">
        <v>3</v>
      </c>
      <c r="AM2" s="46">
        <v>9</v>
      </c>
      <c r="AN2" s="46">
        <v>8</v>
      </c>
      <c r="AO2" s="46">
        <v>7</v>
      </c>
      <c r="AP2" s="46">
        <v>6</v>
      </c>
      <c r="AQ2" s="46">
        <v>5</v>
      </c>
      <c r="AR2" s="46">
        <v>4</v>
      </c>
      <c r="AS2" s="46">
        <v>3</v>
      </c>
      <c r="AT2" s="46">
        <v>2</v>
      </c>
      <c r="AU2" s="46">
        <v>1</v>
      </c>
      <c r="AV2" s="46" t="s">
        <v>88</v>
      </c>
    </row>
    <row r="3" spans="1:48" ht="15">
      <c r="A3" s="54">
        <v>1</v>
      </c>
      <c r="B3" s="55" t="str">
        <f>AK3</f>
        <v>bazaroff1971</v>
      </c>
      <c r="C3" s="56">
        <f aca="true" t="shared" si="0" ref="C3:J3">AL3</f>
        <v>65</v>
      </c>
      <c r="D3" s="57">
        <f t="shared" si="0"/>
        <v>2</v>
      </c>
      <c r="E3" s="58">
        <f t="shared" si="0"/>
        <v>3</v>
      </c>
      <c r="F3" s="58">
        <f t="shared" si="0"/>
        <v>3</v>
      </c>
      <c r="G3" s="58">
        <f t="shared" si="0"/>
        <v>0</v>
      </c>
      <c r="H3" s="58">
        <f t="shared" si="0"/>
        <v>0</v>
      </c>
      <c r="I3" s="58">
        <f t="shared" si="0"/>
        <v>0</v>
      </c>
      <c r="J3" s="58">
        <f t="shared" si="0"/>
        <v>0</v>
      </c>
      <c r="K3" s="58">
        <f>AT3</f>
        <v>1</v>
      </c>
      <c r="L3" s="59">
        <f>AU3</f>
        <v>0</v>
      </c>
      <c r="N3" s="46" t="s">
        <v>71</v>
      </c>
      <c r="O3" s="46">
        <v>2105</v>
      </c>
      <c r="P3" s="46">
        <v>64</v>
      </c>
      <c r="Q3" s="46">
        <v>56</v>
      </c>
      <c r="R3" s="46">
        <v>42</v>
      </c>
      <c r="S3" s="46">
        <v>43</v>
      </c>
      <c r="T3" s="46">
        <v>38</v>
      </c>
      <c r="U3" s="46">
        <v>44</v>
      </c>
      <c r="V3" s="46">
        <v>30</v>
      </c>
      <c r="W3" s="46">
        <v>24</v>
      </c>
      <c r="X3" s="46">
        <v>25</v>
      </c>
      <c r="Z3" s="46">
        <f aca="true" t="shared" si="1" ref="Z3:Z30">-O3+VLOOKUP($N3,turnir,2,FALSE)</f>
        <v>59</v>
      </c>
      <c r="AA3" s="46">
        <f aca="true" t="shared" si="2" ref="AA3:AA30">-P3+VLOOKUP($N3,turnir,3,FALSE)</f>
        <v>3</v>
      </c>
      <c r="AB3" s="46">
        <f aca="true" t="shared" si="3" ref="AB3:AB30">-Q3+VLOOKUP($N3,turnir,4,FALSE)</f>
        <v>0</v>
      </c>
      <c r="AC3" s="46">
        <f aca="true" t="shared" si="4" ref="AC3:AC30">-R3+VLOOKUP($N3,turnir,5,FALSE)</f>
        <v>3</v>
      </c>
      <c r="AD3" s="46">
        <f aca="true" t="shared" si="5" ref="AD3:AD30">-S3+VLOOKUP($N3,turnir,6,FALSE)</f>
        <v>0</v>
      </c>
      <c r="AE3" s="46">
        <f aca="true" t="shared" si="6" ref="AE3:AE30">-T3+VLOOKUP($N3,turnir,7,FALSE)</f>
        <v>1</v>
      </c>
      <c r="AF3" s="46">
        <f aca="true" t="shared" si="7" ref="AF3:AF30">-U3+VLOOKUP($N3,turnir,8,FALSE)</f>
        <v>0</v>
      </c>
      <c r="AG3" s="46">
        <f aca="true" t="shared" si="8" ref="AG3:AG30">-V3+VLOOKUP($N3,turnir,9,FALSE)</f>
        <v>2</v>
      </c>
      <c r="AH3" s="46">
        <f aca="true" t="shared" si="9" ref="AH3:AH30">-W3+VLOOKUP($N3,turnir,10,FALSE)</f>
        <v>0</v>
      </c>
      <c r="AI3" s="46">
        <f aca="true" t="shared" si="10" ref="AI3:AI30">-X3+VLOOKUP($N3,turnir,11,FALSE)</f>
        <v>0</v>
      </c>
      <c r="AK3" s="46" t="s">
        <v>59</v>
      </c>
      <c r="AL3" s="46">
        <v>65</v>
      </c>
      <c r="AM3" s="46">
        <v>2</v>
      </c>
      <c r="AN3" s="46">
        <v>3</v>
      </c>
      <c r="AO3" s="46">
        <v>3</v>
      </c>
      <c r="AP3" s="46">
        <v>0</v>
      </c>
      <c r="AQ3" s="46">
        <v>0</v>
      </c>
      <c r="AR3" s="46">
        <v>0</v>
      </c>
      <c r="AS3" s="46">
        <v>0</v>
      </c>
      <c r="AT3" s="46">
        <v>1</v>
      </c>
      <c r="AU3" s="46">
        <v>0</v>
      </c>
      <c r="AV3" s="46">
        <v>10</v>
      </c>
    </row>
    <row r="4" spans="1:48" ht="15">
      <c r="A4" s="60">
        <v>2</v>
      </c>
      <c r="B4" s="61" t="str">
        <f>AK4</f>
        <v>aks</v>
      </c>
      <c r="C4" s="62">
        <f aca="true" t="shared" si="11" ref="C4:J4">AL4</f>
        <v>62</v>
      </c>
      <c r="D4" s="63">
        <f t="shared" si="11"/>
        <v>3</v>
      </c>
      <c r="E4" s="64">
        <f t="shared" si="11"/>
        <v>1</v>
      </c>
      <c r="F4" s="64">
        <f t="shared" si="11"/>
        <v>3</v>
      </c>
      <c r="G4" s="64">
        <f t="shared" si="11"/>
        <v>0</v>
      </c>
      <c r="H4" s="64">
        <f t="shared" si="11"/>
        <v>0</v>
      </c>
      <c r="I4" s="64">
        <f t="shared" si="11"/>
        <v>0</v>
      </c>
      <c r="J4" s="64">
        <f t="shared" si="11"/>
        <v>2</v>
      </c>
      <c r="K4" s="64">
        <f>AT4</f>
        <v>0</v>
      </c>
      <c r="L4" s="65">
        <f>AU4</f>
        <v>0</v>
      </c>
      <c r="N4" s="46" t="s">
        <v>20</v>
      </c>
      <c r="O4" s="46">
        <v>2055</v>
      </c>
      <c r="P4" s="46">
        <v>64</v>
      </c>
      <c r="Q4" s="46">
        <v>49</v>
      </c>
      <c r="R4" s="46">
        <v>39</v>
      </c>
      <c r="S4" s="46">
        <v>40</v>
      </c>
      <c r="T4" s="46">
        <v>43</v>
      </c>
      <c r="U4" s="46">
        <v>43</v>
      </c>
      <c r="V4" s="46">
        <v>34</v>
      </c>
      <c r="W4" s="46">
        <v>31</v>
      </c>
      <c r="X4" s="46">
        <v>23</v>
      </c>
      <c r="Z4" s="46">
        <f t="shared" si="1"/>
        <v>62</v>
      </c>
      <c r="AA4" s="46">
        <f t="shared" si="2"/>
        <v>3</v>
      </c>
      <c r="AB4" s="46">
        <f t="shared" si="3"/>
        <v>1</v>
      </c>
      <c r="AC4" s="46">
        <f t="shared" si="4"/>
        <v>3</v>
      </c>
      <c r="AD4" s="46">
        <f t="shared" si="5"/>
        <v>0</v>
      </c>
      <c r="AE4" s="46">
        <f t="shared" si="6"/>
        <v>0</v>
      </c>
      <c r="AF4" s="46">
        <f t="shared" si="7"/>
        <v>0</v>
      </c>
      <c r="AG4" s="46">
        <f t="shared" si="8"/>
        <v>2</v>
      </c>
      <c r="AH4" s="46">
        <f t="shared" si="9"/>
        <v>0</v>
      </c>
      <c r="AI4" s="46">
        <f t="shared" si="10"/>
        <v>0</v>
      </c>
      <c r="AK4" s="46" t="s">
        <v>20</v>
      </c>
      <c r="AL4" s="46">
        <v>62</v>
      </c>
      <c r="AM4" s="46">
        <v>3</v>
      </c>
      <c r="AN4" s="46">
        <v>1</v>
      </c>
      <c r="AO4" s="46">
        <v>3</v>
      </c>
      <c r="AP4" s="46">
        <v>0</v>
      </c>
      <c r="AQ4" s="46">
        <v>0</v>
      </c>
      <c r="AR4" s="46">
        <v>0</v>
      </c>
      <c r="AS4" s="46">
        <v>2</v>
      </c>
      <c r="AT4" s="46">
        <v>0</v>
      </c>
      <c r="AU4" s="46">
        <v>0</v>
      </c>
      <c r="AV4" s="46">
        <v>7</v>
      </c>
    </row>
    <row r="5" spans="1:48" ht="15">
      <c r="A5" s="60">
        <v>3</v>
      </c>
      <c r="B5" s="61" t="str">
        <f aca="true" t="shared" si="12" ref="B5:B40">AK5</f>
        <v>KorsaR</v>
      </c>
      <c r="C5" s="62">
        <f aca="true" t="shared" si="13" ref="C5:C40">AL5</f>
        <v>62</v>
      </c>
      <c r="D5" s="63">
        <f aca="true" t="shared" si="14" ref="D5:D40">AM5</f>
        <v>3</v>
      </c>
      <c r="E5" s="64">
        <f aca="true" t="shared" si="15" ref="E5:E40">AN5</f>
        <v>1</v>
      </c>
      <c r="F5" s="64">
        <f aca="true" t="shared" si="16" ref="F5:F40">AO5</f>
        <v>3</v>
      </c>
      <c r="G5" s="64">
        <f aca="true" t="shared" si="17" ref="G5:G40">AP5</f>
        <v>0</v>
      </c>
      <c r="H5" s="64">
        <f aca="true" t="shared" si="18" ref="H5:H40">AQ5</f>
        <v>0</v>
      </c>
      <c r="I5" s="64">
        <f aca="true" t="shared" si="19" ref="I5:I40">AR5</f>
        <v>0</v>
      </c>
      <c r="J5" s="64">
        <f aca="true" t="shared" si="20" ref="J5:J40">AS5</f>
        <v>2</v>
      </c>
      <c r="K5" s="64">
        <f aca="true" t="shared" si="21" ref="K5:K40">AT5</f>
        <v>0</v>
      </c>
      <c r="L5" s="65">
        <f aca="true" t="shared" si="22" ref="L5:L40">AU5</f>
        <v>0</v>
      </c>
      <c r="N5" s="46" t="s">
        <v>26</v>
      </c>
      <c r="O5" s="46">
        <v>2044</v>
      </c>
      <c r="P5" s="46">
        <v>56</v>
      </c>
      <c r="Q5" s="46">
        <v>57</v>
      </c>
      <c r="R5" s="46">
        <v>49</v>
      </c>
      <c r="S5" s="46">
        <v>37</v>
      </c>
      <c r="T5" s="46">
        <v>36</v>
      </c>
      <c r="U5" s="46">
        <v>37</v>
      </c>
      <c r="V5" s="46">
        <v>31</v>
      </c>
      <c r="W5" s="46">
        <v>35</v>
      </c>
      <c r="X5" s="46">
        <v>28</v>
      </c>
      <c r="Z5" s="46">
        <f t="shared" si="1"/>
        <v>62</v>
      </c>
      <c r="AA5" s="46">
        <f t="shared" si="2"/>
        <v>3</v>
      </c>
      <c r="AB5" s="46">
        <f t="shared" si="3"/>
        <v>1</v>
      </c>
      <c r="AC5" s="46">
        <f t="shared" si="4"/>
        <v>3</v>
      </c>
      <c r="AD5" s="46">
        <f t="shared" si="5"/>
        <v>0</v>
      </c>
      <c r="AE5" s="46">
        <f t="shared" si="6"/>
        <v>0</v>
      </c>
      <c r="AF5" s="46">
        <f t="shared" si="7"/>
        <v>0</v>
      </c>
      <c r="AG5" s="46">
        <f t="shared" si="8"/>
        <v>2</v>
      </c>
      <c r="AH5" s="46">
        <f t="shared" si="9"/>
        <v>0</v>
      </c>
      <c r="AI5" s="46">
        <f t="shared" si="10"/>
        <v>0</v>
      </c>
      <c r="AK5" s="46" t="s">
        <v>26</v>
      </c>
      <c r="AL5" s="46">
        <v>62</v>
      </c>
      <c r="AM5" s="46">
        <v>3</v>
      </c>
      <c r="AN5" s="46">
        <v>1</v>
      </c>
      <c r="AO5" s="46">
        <v>3</v>
      </c>
      <c r="AP5" s="46">
        <v>0</v>
      </c>
      <c r="AQ5" s="46">
        <v>0</v>
      </c>
      <c r="AR5" s="46">
        <v>0</v>
      </c>
      <c r="AS5" s="46">
        <v>2</v>
      </c>
      <c r="AT5" s="46">
        <v>0</v>
      </c>
      <c r="AU5" s="46">
        <v>0</v>
      </c>
      <c r="AV5" s="46">
        <v>5</v>
      </c>
    </row>
    <row r="6" spans="1:48" ht="15">
      <c r="A6" s="70">
        <v>4</v>
      </c>
      <c r="B6" s="71" t="str">
        <f aca="true" t="shared" si="23" ref="B6:L7">AK6</f>
        <v>combat</v>
      </c>
      <c r="C6" s="72">
        <f t="shared" si="23"/>
        <v>61</v>
      </c>
      <c r="D6" s="73">
        <f t="shared" si="23"/>
        <v>3</v>
      </c>
      <c r="E6" s="74">
        <f t="shared" si="23"/>
        <v>2</v>
      </c>
      <c r="F6" s="74">
        <f t="shared" si="23"/>
        <v>1</v>
      </c>
      <c r="G6" s="74">
        <f t="shared" si="23"/>
        <v>1</v>
      </c>
      <c r="H6" s="74">
        <f t="shared" si="23"/>
        <v>0</v>
      </c>
      <c r="I6" s="74">
        <f t="shared" si="23"/>
        <v>0</v>
      </c>
      <c r="J6" s="74">
        <f t="shared" si="23"/>
        <v>1</v>
      </c>
      <c r="K6" s="74">
        <f t="shared" si="23"/>
        <v>1</v>
      </c>
      <c r="L6" s="75">
        <f t="shared" si="23"/>
        <v>0</v>
      </c>
      <c r="N6" s="46" t="s">
        <v>17</v>
      </c>
      <c r="O6" s="46">
        <v>2041</v>
      </c>
      <c r="P6" s="46">
        <v>67</v>
      </c>
      <c r="Q6" s="46">
        <v>46</v>
      </c>
      <c r="R6" s="46">
        <v>38</v>
      </c>
      <c r="S6" s="46">
        <v>42</v>
      </c>
      <c r="T6" s="46">
        <v>43</v>
      </c>
      <c r="U6" s="46">
        <v>36</v>
      </c>
      <c r="V6" s="46">
        <v>35</v>
      </c>
      <c r="W6" s="46">
        <v>29</v>
      </c>
      <c r="X6" s="46">
        <v>30</v>
      </c>
      <c r="Z6" s="46">
        <f t="shared" si="1"/>
        <v>57</v>
      </c>
      <c r="AA6" s="46">
        <f t="shared" si="2"/>
        <v>3</v>
      </c>
      <c r="AB6" s="46">
        <f t="shared" si="3"/>
        <v>1</v>
      </c>
      <c r="AC6" s="46">
        <f t="shared" si="4"/>
        <v>2</v>
      </c>
      <c r="AD6" s="46">
        <f t="shared" si="5"/>
        <v>0</v>
      </c>
      <c r="AE6" s="46">
        <f t="shared" si="6"/>
        <v>1</v>
      </c>
      <c r="AF6" s="46">
        <f t="shared" si="7"/>
        <v>0</v>
      </c>
      <c r="AG6" s="46">
        <f t="shared" si="8"/>
        <v>0</v>
      </c>
      <c r="AH6" s="46">
        <f t="shared" si="9"/>
        <v>1</v>
      </c>
      <c r="AI6" s="46">
        <f t="shared" si="10"/>
        <v>1</v>
      </c>
      <c r="AK6" s="46" t="s">
        <v>76</v>
      </c>
      <c r="AL6" s="46">
        <v>61</v>
      </c>
      <c r="AM6" s="46">
        <v>3</v>
      </c>
      <c r="AN6" s="46">
        <v>2</v>
      </c>
      <c r="AO6" s="46">
        <v>1</v>
      </c>
      <c r="AP6" s="46">
        <v>1</v>
      </c>
      <c r="AQ6" s="46">
        <v>0</v>
      </c>
      <c r="AR6" s="46">
        <v>0</v>
      </c>
      <c r="AS6" s="46">
        <v>1</v>
      </c>
      <c r="AT6" s="46">
        <v>1</v>
      </c>
      <c r="AU6" s="46">
        <v>0</v>
      </c>
      <c r="AV6" s="46">
        <v>3</v>
      </c>
    </row>
    <row r="7" spans="1:48" ht="15">
      <c r="A7" s="70">
        <v>5</v>
      </c>
      <c r="B7" s="71" t="str">
        <f t="shared" si="23"/>
        <v>кипер46</v>
      </c>
      <c r="C7" s="72">
        <f t="shared" si="23"/>
        <v>61</v>
      </c>
      <c r="D7" s="73">
        <f t="shared" si="23"/>
        <v>3</v>
      </c>
      <c r="E7" s="74">
        <f t="shared" si="23"/>
        <v>1</v>
      </c>
      <c r="F7" s="74">
        <f t="shared" si="23"/>
        <v>1</v>
      </c>
      <c r="G7" s="74">
        <f t="shared" si="23"/>
        <v>1</v>
      </c>
      <c r="H7" s="74">
        <f t="shared" si="23"/>
        <v>2</v>
      </c>
      <c r="I7" s="74">
        <f t="shared" si="23"/>
        <v>0</v>
      </c>
      <c r="J7" s="74">
        <f t="shared" si="23"/>
        <v>1</v>
      </c>
      <c r="K7" s="74">
        <f t="shared" si="23"/>
        <v>0</v>
      </c>
      <c r="L7" s="75">
        <f t="shared" si="23"/>
        <v>0</v>
      </c>
      <c r="N7" s="46" t="s">
        <v>29</v>
      </c>
      <c r="O7" s="46">
        <v>2041</v>
      </c>
      <c r="P7" s="46">
        <v>64</v>
      </c>
      <c r="Q7" s="46">
        <v>43</v>
      </c>
      <c r="R7" s="46">
        <v>46</v>
      </c>
      <c r="S7" s="46">
        <v>40</v>
      </c>
      <c r="T7" s="46">
        <v>44</v>
      </c>
      <c r="U7" s="46">
        <v>41</v>
      </c>
      <c r="V7" s="46">
        <v>30</v>
      </c>
      <c r="W7" s="46">
        <v>27</v>
      </c>
      <c r="X7" s="46">
        <v>31</v>
      </c>
      <c r="Z7" s="46">
        <f t="shared" si="1"/>
        <v>57</v>
      </c>
      <c r="AA7" s="46">
        <f t="shared" si="2"/>
        <v>3</v>
      </c>
      <c r="AB7" s="46">
        <f t="shared" si="3"/>
        <v>1</v>
      </c>
      <c r="AC7" s="46">
        <f t="shared" si="4"/>
        <v>0</v>
      </c>
      <c r="AD7" s="46">
        <f t="shared" si="5"/>
        <v>2</v>
      </c>
      <c r="AE7" s="46">
        <f t="shared" si="6"/>
        <v>1</v>
      </c>
      <c r="AF7" s="46">
        <f t="shared" si="7"/>
        <v>0</v>
      </c>
      <c r="AG7" s="46">
        <f t="shared" si="8"/>
        <v>1</v>
      </c>
      <c r="AH7" s="46">
        <f t="shared" si="9"/>
        <v>1</v>
      </c>
      <c r="AI7" s="46">
        <f t="shared" si="10"/>
        <v>0</v>
      </c>
      <c r="AK7" s="46" t="s">
        <v>72</v>
      </c>
      <c r="AL7" s="46">
        <v>61</v>
      </c>
      <c r="AM7" s="46">
        <v>3</v>
      </c>
      <c r="AN7" s="46">
        <v>1</v>
      </c>
      <c r="AO7" s="46">
        <v>1</v>
      </c>
      <c r="AP7" s="46">
        <v>1</v>
      </c>
      <c r="AQ7" s="46">
        <v>2</v>
      </c>
      <c r="AR7" s="46">
        <v>0</v>
      </c>
      <c r="AS7" s="46">
        <v>1</v>
      </c>
      <c r="AT7" s="46">
        <v>0</v>
      </c>
      <c r="AU7" s="46">
        <v>0</v>
      </c>
      <c r="AV7" s="46">
        <v>2</v>
      </c>
    </row>
    <row r="8" spans="1:48" ht="15">
      <c r="A8" s="70">
        <v>6</v>
      </c>
      <c r="B8" s="71" t="str">
        <f t="shared" si="12"/>
        <v>SERG</v>
      </c>
      <c r="C8" s="72">
        <f t="shared" si="13"/>
        <v>60</v>
      </c>
      <c r="D8" s="73">
        <f t="shared" si="14"/>
        <v>3</v>
      </c>
      <c r="E8" s="74">
        <f t="shared" si="15"/>
        <v>2</v>
      </c>
      <c r="F8" s="74">
        <f t="shared" si="16"/>
        <v>1</v>
      </c>
      <c r="G8" s="74">
        <f t="shared" si="17"/>
        <v>1</v>
      </c>
      <c r="H8" s="74">
        <f t="shared" si="18"/>
        <v>0</v>
      </c>
      <c r="I8" s="74">
        <f t="shared" si="19"/>
        <v>0</v>
      </c>
      <c r="J8" s="74">
        <f t="shared" si="20"/>
        <v>0</v>
      </c>
      <c r="K8" s="74">
        <f t="shared" si="21"/>
        <v>2</v>
      </c>
      <c r="L8" s="75">
        <f t="shared" si="22"/>
        <v>0</v>
      </c>
      <c r="N8" s="46" t="s">
        <v>73</v>
      </c>
      <c r="O8" s="46">
        <v>2036</v>
      </c>
      <c r="P8" s="46">
        <v>57</v>
      </c>
      <c r="Q8" s="46">
        <v>54</v>
      </c>
      <c r="R8" s="46">
        <v>46</v>
      </c>
      <c r="S8" s="46">
        <v>39</v>
      </c>
      <c r="T8" s="46">
        <v>42</v>
      </c>
      <c r="U8" s="46">
        <v>37</v>
      </c>
      <c r="V8" s="46">
        <v>30</v>
      </c>
      <c r="W8" s="46">
        <v>26</v>
      </c>
      <c r="X8" s="46">
        <v>35</v>
      </c>
      <c r="Z8" s="46">
        <f t="shared" si="1"/>
        <v>59</v>
      </c>
      <c r="AA8" s="46">
        <f t="shared" si="2"/>
        <v>3</v>
      </c>
      <c r="AB8" s="46">
        <f t="shared" si="3"/>
        <v>1</v>
      </c>
      <c r="AC8" s="46">
        <f t="shared" si="4"/>
        <v>3</v>
      </c>
      <c r="AD8" s="46">
        <f t="shared" si="5"/>
        <v>0</v>
      </c>
      <c r="AE8" s="46">
        <f t="shared" si="6"/>
        <v>0</v>
      </c>
      <c r="AF8" s="46">
        <f t="shared" si="7"/>
        <v>0</v>
      </c>
      <c r="AG8" s="46">
        <f t="shared" si="8"/>
        <v>0</v>
      </c>
      <c r="AH8" s="46">
        <f t="shared" si="9"/>
        <v>1</v>
      </c>
      <c r="AI8" s="46">
        <f t="shared" si="10"/>
        <v>1</v>
      </c>
      <c r="AK8" s="46" t="s">
        <v>77</v>
      </c>
      <c r="AL8" s="46">
        <v>60</v>
      </c>
      <c r="AM8" s="46">
        <v>3</v>
      </c>
      <c r="AN8" s="46">
        <v>2</v>
      </c>
      <c r="AO8" s="46">
        <v>1</v>
      </c>
      <c r="AP8" s="46">
        <v>1</v>
      </c>
      <c r="AQ8" s="46">
        <v>0</v>
      </c>
      <c r="AR8" s="46">
        <v>0</v>
      </c>
      <c r="AS8" s="46">
        <v>0</v>
      </c>
      <c r="AT8" s="46">
        <v>2</v>
      </c>
      <c r="AU8" s="46">
        <v>0</v>
      </c>
      <c r="AV8" s="46">
        <v>1</v>
      </c>
    </row>
    <row r="9" spans="1:48" ht="15">
      <c r="A9" s="70">
        <v>7</v>
      </c>
      <c r="B9" s="71" t="str">
        <f t="shared" si="12"/>
        <v>AlekseyShalaev</v>
      </c>
      <c r="C9" s="72">
        <f t="shared" si="13"/>
        <v>60</v>
      </c>
      <c r="D9" s="73">
        <f t="shared" si="14"/>
        <v>3</v>
      </c>
      <c r="E9" s="74">
        <f t="shared" si="15"/>
        <v>1</v>
      </c>
      <c r="F9" s="74">
        <f t="shared" si="16"/>
        <v>2</v>
      </c>
      <c r="G9" s="74">
        <f t="shared" si="17"/>
        <v>1</v>
      </c>
      <c r="H9" s="74">
        <f t="shared" si="18"/>
        <v>0</v>
      </c>
      <c r="I9" s="74">
        <f t="shared" si="19"/>
        <v>0</v>
      </c>
      <c r="J9" s="74">
        <f t="shared" si="20"/>
        <v>1</v>
      </c>
      <c r="K9" s="74">
        <f t="shared" si="21"/>
        <v>1</v>
      </c>
      <c r="L9" s="75">
        <f t="shared" si="22"/>
        <v>0</v>
      </c>
      <c r="N9" s="46" t="s">
        <v>61</v>
      </c>
      <c r="O9" s="46">
        <v>2034</v>
      </c>
      <c r="P9" s="46">
        <v>57</v>
      </c>
      <c r="Q9" s="46">
        <v>52</v>
      </c>
      <c r="R9" s="46">
        <v>50</v>
      </c>
      <c r="S9" s="46">
        <v>35</v>
      </c>
      <c r="T9" s="46">
        <v>40</v>
      </c>
      <c r="U9" s="46">
        <v>34</v>
      </c>
      <c r="V9" s="46">
        <v>38</v>
      </c>
      <c r="W9" s="46">
        <v>35</v>
      </c>
      <c r="X9" s="46">
        <v>25</v>
      </c>
      <c r="Z9" s="46">
        <f t="shared" si="1"/>
        <v>54</v>
      </c>
      <c r="AA9" s="46">
        <f t="shared" si="2"/>
        <v>2</v>
      </c>
      <c r="AB9" s="46">
        <f t="shared" si="3"/>
        <v>2</v>
      </c>
      <c r="AC9" s="46">
        <f t="shared" si="4"/>
        <v>1</v>
      </c>
      <c r="AD9" s="46">
        <f t="shared" si="5"/>
        <v>1</v>
      </c>
      <c r="AE9" s="46">
        <f t="shared" si="6"/>
        <v>0</v>
      </c>
      <c r="AF9" s="46">
        <f t="shared" si="7"/>
        <v>1</v>
      </c>
      <c r="AG9" s="46">
        <f t="shared" si="8"/>
        <v>0</v>
      </c>
      <c r="AH9" s="46">
        <f t="shared" si="9"/>
        <v>1</v>
      </c>
      <c r="AI9" s="46">
        <f t="shared" si="10"/>
        <v>1</v>
      </c>
      <c r="AK9" s="46" t="s">
        <v>24</v>
      </c>
      <c r="AL9" s="46">
        <v>60</v>
      </c>
      <c r="AM9" s="46">
        <v>3</v>
      </c>
      <c r="AN9" s="46">
        <v>1</v>
      </c>
      <c r="AO9" s="46">
        <v>2</v>
      </c>
      <c r="AP9" s="46">
        <v>1</v>
      </c>
      <c r="AQ9" s="46">
        <v>0</v>
      </c>
      <c r="AR9" s="46">
        <v>0</v>
      </c>
      <c r="AS9" s="46">
        <v>1</v>
      </c>
      <c r="AT9" s="46">
        <v>1</v>
      </c>
      <c r="AU9" s="46">
        <v>0</v>
      </c>
      <c r="AV9" s="46">
        <v>0</v>
      </c>
    </row>
    <row r="10" spans="1:48" ht="15">
      <c r="A10" s="70">
        <v>8</v>
      </c>
      <c r="B10" s="71" t="str">
        <f t="shared" si="12"/>
        <v>sass1954</v>
      </c>
      <c r="C10" s="72">
        <f t="shared" si="13"/>
        <v>60</v>
      </c>
      <c r="D10" s="73">
        <f t="shared" si="14"/>
        <v>3</v>
      </c>
      <c r="E10" s="74">
        <f t="shared" si="15"/>
        <v>1</v>
      </c>
      <c r="F10" s="74">
        <f t="shared" si="16"/>
        <v>2</v>
      </c>
      <c r="G10" s="74">
        <f t="shared" si="17"/>
        <v>1</v>
      </c>
      <c r="H10" s="74">
        <f t="shared" si="18"/>
        <v>0</v>
      </c>
      <c r="I10" s="74">
        <f t="shared" si="19"/>
        <v>0</v>
      </c>
      <c r="J10" s="74">
        <f t="shared" si="20"/>
        <v>1</v>
      </c>
      <c r="K10" s="74">
        <f t="shared" si="21"/>
        <v>1</v>
      </c>
      <c r="L10" s="75">
        <f t="shared" si="22"/>
        <v>0</v>
      </c>
      <c r="N10" s="46" t="s">
        <v>23</v>
      </c>
      <c r="O10" s="46">
        <v>2034</v>
      </c>
      <c r="P10" s="46">
        <v>55</v>
      </c>
      <c r="Q10" s="46">
        <v>53</v>
      </c>
      <c r="R10" s="46">
        <v>47</v>
      </c>
      <c r="S10" s="46">
        <v>35</v>
      </c>
      <c r="T10" s="46">
        <v>41</v>
      </c>
      <c r="U10" s="46">
        <v>45</v>
      </c>
      <c r="V10" s="46">
        <v>37</v>
      </c>
      <c r="W10" s="46">
        <v>27</v>
      </c>
      <c r="X10" s="46">
        <v>26</v>
      </c>
      <c r="Z10" s="46">
        <f t="shared" si="1"/>
        <v>59</v>
      </c>
      <c r="AA10" s="46">
        <f t="shared" si="2"/>
        <v>3</v>
      </c>
      <c r="AB10" s="46">
        <f t="shared" si="3"/>
        <v>0</v>
      </c>
      <c r="AC10" s="46">
        <f t="shared" si="4"/>
        <v>1</v>
      </c>
      <c r="AD10" s="46">
        <f t="shared" si="5"/>
        <v>3</v>
      </c>
      <c r="AE10" s="46">
        <f t="shared" si="6"/>
        <v>1</v>
      </c>
      <c r="AF10" s="46">
        <f t="shared" si="7"/>
        <v>0</v>
      </c>
      <c r="AG10" s="46">
        <f t="shared" si="8"/>
        <v>0</v>
      </c>
      <c r="AH10" s="46">
        <f t="shared" si="9"/>
        <v>1</v>
      </c>
      <c r="AI10" s="46">
        <f t="shared" si="10"/>
        <v>0</v>
      </c>
      <c r="AK10" s="46" t="s">
        <v>25</v>
      </c>
      <c r="AL10" s="46">
        <v>60</v>
      </c>
      <c r="AM10" s="46">
        <v>3</v>
      </c>
      <c r="AN10" s="46">
        <v>1</v>
      </c>
      <c r="AO10" s="46">
        <v>2</v>
      </c>
      <c r="AP10" s="46">
        <v>1</v>
      </c>
      <c r="AQ10" s="46">
        <v>0</v>
      </c>
      <c r="AR10" s="46">
        <v>0</v>
      </c>
      <c r="AS10" s="46">
        <v>1</v>
      </c>
      <c r="AT10" s="46">
        <v>1</v>
      </c>
      <c r="AU10" s="46">
        <v>0</v>
      </c>
      <c r="AV10" s="46">
        <v>0</v>
      </c>
    </row>
    <row r="11" spans="1:48" ht="15">
      <c r="A11" s="70">
        <v>9</v>
      </c>
      <c r="B11" s="71" t="str">
        <f t="shared" si="12"/>
        <v>Orik</v>
      </c>
      <c r="C11" s="72">
        <f t="shared" si="13"/>
        <v>60</v>
      </c>
      <c r="D11" s="73">
        <f t="shared" si="14"/>
        <v>3</v>
      </c>
      <c r="E11" s="74">
        <f t="shared" si="15"/>
        <v>1</v>
      </c>
      <c r="F11" s="74">
        <f t="shared" si="16"/>
        <v>1</v>
      </c>
      <c r="G11" s="74">
        <f t="shared" si="17"/>
        <v>1</v>
      </c>
      <c r="H11" s="74">
        <f t="shared" si="18"/>
        <v>1</v>
      </c>
      <c r="I11" s="74">
        <f t="shared" si="19"/>
        <v>1</v>
      </c>
      <c r="J11" s="74">
        <f t="shared" si="20"/>
        <v>1</v>
      </c>
      <c r="K11" s="74">
        <f t="shared" si="21"/>
        <v>0</v>
      </c>
      <c r="L11" s="75">
        <f t="shared" si="22"/>
        <v>0</v>
      </c>
      <c r="N11" s="46" t="s">
        <v>24</v>
      </c>
      <c r="O11" s="46">
        <v>2028</v>
      </c>
      <c r="P11" s="46">
        <v>60</v>
      </c>
      <c r="Q11" s="46">
        <v>52</v>
      </c>
      <c r="R11" s="46">
        <v>46</v>
      </c>
      <c r="S11" s="46">
        <v>34</v>
      </c>
      <c r="T11" s="46">
        <v>37</v>
      </c>
      <c r="U11" s="46">
        <v>40</v>
      </c>
      <c r="V11" s="46">
        <v>36</v>
      </c>
      <c r="W11" s="46">
        <v>32</v>
      </c>
      <c r="X11" s="46">
        <v>29</v>
      </c>
      <c r="Z11" s="46">
        <f t="shared" si="1"/>
        <v>60</v>
      </c>
      <c r="AA11" s="46">
        <f t="shared" si="2"/>
        <v>3</v>
      </c>
      <c r="AB11" s="46">
        <f t="shared" si="3"/>
        <v>1</v>
      </c>
      <c r="AC11" s="46">
        <f t="shared" si="4"/>
        <v>2</v>
      </c>
      <c r="AD11" s="46">
        <f t="shared" si="5"/>
        <v>1</v>
      </c>
      <c r="AE11" s="46">
        <f t="shared" si="6"/>
        <v>0</v>
      </c>
      <c r="AF11" s="46">
        <f t="shared" si="7"/>
        <v>0</v>
      </c>
      <c r="AG11" s="46">
        <f t="shared" si="8"/>
        <v>1</v>
      </c>
      <c r="AH11" s="46">
        <f t="shared" si="9"/>
        <v>1</v>
      </c>
      <c r="AI11" s="46">
        <f t="shared" si="10"/>
        <v>0</v>
      </c>
      <c r="AK11" s="46" t="s">
        <v>79</v>
      </c>
      <c r="AL11" s="46">
        <v>60</v>
      </c>
      <c r="AM11" s="46">
        <v>3</v>
      </c>
      <c r="AN11" s="46">
        <v>1</v>
      </c>
      <c r="AO11" s="46">
        <v>1</v>
      </c>
      <c r="AP11" s="46">
        <v>1</v>
      </c>
      <c r="AQ11" s="46">
        <v>1</v>
      </c>
      <c r="AR11" s="46">
        <v>1</v>
      </c>
      <c r="AS11" s="46">
        <v>1</v>
      </c>
      <c r="AT11" s="46">
        <v>0</v>
      </c>
      <c r="AU11" s="46">
        <v>0</v>
      </c>
      <c r="AV11" s="46">
        <v>0</v>
      </c>
    </row>
    <row r="12" spans="1:48" ht="15">
      <c r="A12" s="70">
        <v>10</v>
      </c>
      <c r="B12" s="71" t="str">
        <f t="shared" si="12"/>
        <v>Математик</v>
      </c>
      <c r="C12" s="72">
        <f t="shared" si="13"/>
        <v>60</v>
      </c>
      <c r="D12" s="73">
        <f t="shared" si="14"/>
        <v>3</v>
      </c>
      <c r="E12" s="74">
        <f t="shared" si="15"/>
        <v>1</v>
      </c>
      <c r="F12" s="74">
        <f t="shared" si="16"/>
        <v>1</v>
      </c>
      <c r="G12" s="74">
        <f t="shared" si="17"/>
        <v>2</v>
      </c>
      <c r="H12" s="74">
        <f t="shared" si="18"/>
        <v>0</v>
      </c>
      <c r="I12" s="74">
        <f t="shared" si="19"/>
        <v>0</v>
      </c>
      <c r="J12" s="74">
        <f t="shared" si="20"/>
        <v>2</v>
      </c>
      <c r="K12" s="74">
        <f t="shared" si="21"/>
        <v>0</v>
      </c>
      <c r="L12" s="75">
        <f t="shared" si="22"/>
        <v>0</v>
      </c>
      <c r="N12" s="46" t="s">
        <v>16</v>
      </c>
      <c r="O12" s="46">
        <v>2028</v>
      </c>
      <c r="P12" s="46">
        <v>54</v>
      </c>
      <c r="Q12" s="46">
        <v>59</v>
      </c>
      <c r="R12" s="46">
        <v>41</v>
      </c>
      <c r="S12" s="46">
        <v>49</v>
      </c>
      <c r="T12" s="46">
        <v>32</v>
      </c>
      <c r="U12" s="46">
        <v>29</v>
      </c>
      <c r="V12" s="46">
        <v>38</v>
      </c>
      <c r="W12" s="46">
        <v>35</v>
      </c>
      <c r="X12" s="46">
        <v>29</v>
      </c>
      <c r="Z12" s="46">
        <f t="shared" si="1"/>
        <v>58</v>
      </c>
      <c r="AA12" s="46">
        <f t="shared" si="2"/>
        <v>1</v>
      </c>
      <c r="AB12" s="46">
        <f t="shared" si="3"/>
        <v>3</v>
      </c>
      <c r="AC12" s="46">
        <f t="shared" si="4"/>
        <v>1</v>
      </c>
      <c r="AD12" s="46">
        <f t="shared" si="5"/>
        <v>0</v>
      </c>
      <c r="AE12" s="46">
        <f t="shared" si="6"/>
        <v>3</v>
      </c>
      <c r="AF12" s="46">
        <f t="shared" si="7"/>
        <v>0</v>
      </c>
      <c r="AG12" s="46">
        <f t="shared" si="8"/>
        <v>1</v>
      </c>
      <c r="AH12" s="46">
        <f t="shared" si="9"/>
        <v>0</v>
      </c>
      <c r="AI12" s="46">
        <f t="shared" si="10"/>
        <v>0</v>
      </c>
      <c r="AK12" s="46" t="s">
        <v>81</v>
      </c>
      <c r="AL12" s="46">
        <v>60</v>
      </c>
      <c r="AM12" s="46">
        <v>3</v>
      </c>
      <c r="AN12" s="46">
        <v>1</v>
      </c>
      <c r="AO12" s="46">
        <v>1</v>
      </c>
      <c r="AP12" s="46">
        <v>2</v>
      </c>
      <c r="AQ12" s="46">
        <v>0</v>
      </c>
      <c r="AR12" s="46">
        <v>0</v>
      </c>
      <c r="AS12" s="46">
        <v>2</v>
      </c>
      <c r="AT12" s="46">
        <v>0</v>
      </c>
      <c r="AU12" s="46">
        <v>0</v>
      </c>
      <c r="AV12" s="46">
        <v>0</v>
      </c>
    </row>
    <row r="13" spans="1:48" ht="15">
      <c r="A13" s="70">
        <v>11</v>
      </c>
      <c r="B13" s="71" t="str">
        <f t="shared" si="12"/>
        <v>URSAlex</v>
      </c>
      <c r="C13" s="72">
        <f t="shared" si="13"/>
        <v>59</v>
      </c>
      <c r="D13" s="73">
        <f t="shared" si="14"/>
        <v>3</v>
      </c>
      <c r="E13" s="74">
        <f t="shared" si="15"/>
        <v>2</v>
      </c>
      <c r="F13" s="74">
        <f t="shared" si="16"/>
        <v>1</v>
      </c>
      <c r="G13" s="74">
        <f t="shared" si="17"/>
        <v>1</v>
      </c>
      <c r="H13" s="74">
        <f t="shared" si="18"/>
        <v>0</v>
      </c>
      <c r="I13" s="74">
        <f t="shared" si="19"/>
        <v>0</v>
      </c>
      <c r="J13" s="74">
        <f t="shared" si="20"/>
        <v>0</v>
      </c>
      <c r="K13" s="74">
        <f t="shared" si="21"/>
        <v>1</v>
      </c>
      <c r="L13" s="75">
        <f t="shared" si="22"/>
        <v>1</v>
      </c>
      <c r="N13" s="46" t="s">
        <v>66</v>
      </c>
      <c r="O13" s="46">
        <v>2020</v>
      </c>
      <c r="P13" s="46">
        <v>58</v>
      </c>
      <c r="Q13" s="46">
        <v>57</v>
      </c>
      <c r="R13" s="46">
        <v>44</v>
      </c>
      <c r="S13" s="46">
        <v>28</v>
      </c>
      <c r="T13" s="46">
        <v>40</v>
      </c>
      <c r="U13" s="46">
        <v>40</v>
      </c>
      <c r="V13" s="46">
        <v>36</v>
      </c>
      <c r="W13" s="46">
        <v>35</v>
      </c>
      <c r="X13" s="46">
        <v>28</v>
      </c>
      <c r="Z13" s="46">
        <f t="shared" si="1"/>
        <v>59</v>
      </c>
      <c r="AA13" s="46">
        <f t="shared" si="2"/>
        <v>3</v>
      </c>
      <c r="AB13" s="46">
        <f t="shared" si="3"/>
        <v>2</v>
      </c>
      <c r="AC13" s="46">
        <f t="shared" si="4"/>
        <v>1</v>
      </c>
      <c r="AD13" s="46">
        <f t="shared" si="5"/>
        <v>1</v>
      </c>
      <c r="AE13" s="46">
        <f t="shared" si="6"/>
        <v>0</v>
      </c>
      <c r="AF13" s="46">
        <f t="shared" si="7"/>
        <v>0</v>
      </c>
      <c r="AG13" s="46">
        <f t="shared" si="8"/>
        <v>0</v>
      </c>
      <c r="AH13" s="46">
        <f t="shared" si="9"/>
        <v>1</v>
      </c>
      <c r="AI13" s="46">
        <f t="shared" si="10"/>
        <v>1</v>
      </c>
      <c r="AK13" s="46" t="s">
        <v>66</v>
      </c>
      <c r="AL13" s="46">
        <v>59</v>
      </c>
      <c r="AM13" s="46">
        <v>3</v>
      </c>
      <c r="AN13" s="46">
        <v>2</v>
      </c>
      <c r="AO13" s="46">
        <v>1</v>
      </c>
      <c r="AP13" s="46">
        <v>1</v>
      </c>
      <c r="AQ13" s="46">
        <v>0</v>
      </c>
      <c r="AR13" s="46">
        <v>0</v>
      </c>
      <c r="AS13" s="46">
        <v>0</v>
      </c>
      <c r="AT13" s="46">
        <v>1</v>
      </c>
      <c r="AU13" s="46">
        <v>1</v>
      </c>
      <c r="AV13" s="46">
        <v>0</v>
      </c>
    </row>
    <row r="14" spans="1:48" ht="15">
      <c r="A14" s="70">
        <v>12</v>
      </c>
      <c r="B14" s="71" t="str">
        <f t="shared" si="12"/>
        <v>darsal17</v>
      </c>
      <c r="C14" s="72">
        <f t="shared" si="13"/>
        <v>59</v>
      </c>
      <c r="D14" s="73">
        <f t="shared" si="14"/>
        <v>3</v>
      </c>
      <c r="E14" s="74">
        <f t="shared" si="15"/>
        <v>2</v>
      </c>
      <c r="F14" s="74">
        <f t="shared" si="16"/>
        <v>1</v>
      </c>
      <c r="G14" s="74">
        <f t="shared" si="17"/>
        <v>1</v>
      </c>
      <c r="H14" s="74">
        <f t="shared" si="18"/>
        <v>0</v>
      </c>
      <c r="I14" s="74">
        <f t="shared" si="19"/>
        <v>0</v>
      </c>
      <c r="J14" s="74">
        <f t="shared" si="20"/>
        <v>0</v>
      </c>
      <c r="K14" s="74">
        <f t="shared" si="21"/>
        <v>1</v>
      </c>
      <c r="L14" s="75">
        <f t="shared" si="22"/>
        <v>1</v>
      </c>
      <c r="N14" s="46" t="s">
        <v>22</v>
      </c>
      <c r="O14" s="46">
        <v>2017</v>
      </c>
      <c r="P14" s="46">
        <v>62</v>
      </c>
      <c r="Q14" s="46">
        <v>51</v>
      </c>
      <c r="R14" s="46">
        <v>38</v>
      </c>
      <c r="S14" s="46">
        <v>40</v>
      </c>
      <c r="T14" s="46">
        <v>36</v>
      </c>
      <c r="U14" s="46">
        <v>40</v>
      </c>
      <c r="V14" s="46">
        <v>38</v>
      </c>
      <c r="W14" s="46">
        <v>30</v>
      </c>
      <c r="X14" s="46">
        <v>31</v>
      </c>
      <c r="Z14" s="46">
        <f t="shared" si="1"/>
        <v>58</v>
      </c>
      <c r="AA14" s="46">
        <f t="shared" si="2"/>
        <v>3</v>
      </c>
      <c r="AB14" s="46">
        <f t="shared" si="3"/>
        <v>1</v>
      </c>
      <c r="AC14" s="46">
        <f t="shared" si="4"/>
        <v>2</v>
      </c>
      <c r="AD14" s="46">
        <f t="shared" si="5"/>
        <v>0</v>
      </c>
      <c r="AE14" s="46">
        <f t="shared" si="6"/>
        <v>0</v>
      </c>
      <c r="AF14" s="46">
        <f t="shared" si="7"/>
        <v>1</v>
      </c>
      <c r="AG14" s="46">
        <f t="shared" si="8"/>
        <v>1</v>
      </c>
      <c r="AH14" s="46">
        <f t="shared" si="9"/>
        <v>1</v>
      </c>
      <c r="AI14" s="46">
        <f t="shared" si="10"/>
        <v>0</v>
      </c>
      <c r="AK14" s="46" t="s">
        <v>28</v>
      </c>
      <c r="AL14" s="46">
        <v>59</v>
      </c>
      <c r="AM14" s="46">
        <v>3</v>
      </c>
      <c r="AN14" s="46">
        <v>2</v>
      </c>
      <c r="AO14" s="46">
        <v>1</v>
      </c>
      <c r="AP14" s="46">
        <v>1</v>
      </c>
      <c r="AQ14" s="46">
        <v>0</v>
      </c>
      <c r="AR14" s="46">
        <v>0</v>
      </c>
      <c r="AS14" s="46">
        <v>0</v>
      </c>
      <c r="AT14" s="46">
        <v>1</v>
      </c>
      <c r="AU14" s="46">
        <v>1</v>
      </c>
      <c r="AV14" s="46">
        <v>0</v>
      </c>
    </row>
    <row r="15" spans="1:48" ht="15">
      <c r="A15" s="70">
        <v>13</v>
      </c>
      <c r="B15" s="71" t="str">
        <f t="shared" si="12"/>
        <v>Accrington</v>
      </c>
      <c r="C15" s="72">
        <f t="shared" si="13"/>
        <v>59</v>
      </c>
      <c r="D15" s="73">
        <f t="shared" si="14"/>
        <v>3</v>
      </c>
      <c r="E15" s="74">
        <f t="shared" si="15"/>
        <v>1</v>
      </c>
      <c r="F15" s="74">
        <f t="shared" si="16"/>
        <v>3</v>
      </c>
      <c r="G15" s="74">
        <f t="shared" si="17"/>
        <v>0</v>
      </c>
      <c r="H15" s="74">
        <f t="shared" si="18"/>
        <v>0</v>
      </c>
      <c r="I15" s="74">
        <f t="shared" si="19"/>
        <v>0</v>
      </c>
      <c r="J15" s="74">
        <f t="shared" si="20"/>
        <v>0</v>
      </c>
      <c r="K15" s="74">
        <f t="shared" si="21"/>
        <v>1</v>
      </c>
      <c r="L15" s="75">
        <f t="shared" si="22"/>
        <v>1</v>
      </c>
      <c r="N15" s="46" t="s">
        <v>64</v>
      </c>
      <c r="O15" s="46">
        <v>2012</v>
      </c>
      <c r="P15" s="46">
        <v>59</v>
      </c>
      <c r="Q15" s="46">
        <v>48</v>
      </c>
      <c r="R15" s="46">
        <v>44</v>
      </c>
      <c r="S15" s="46">
        <v>39</v>
      </c>
      <c r="T15" s="46">
        <v>39</v>
      </c>
      <c r="U15" s="46">
        <v>38</v>
      </c>
      <c r="V15" s="46">
        <v>37</v>
      </c>
      <c r="W15" s="46">
        <v>35</v>
      </c>
      <c r="X15" s="46">
        <v>27</v>
      </c>
      <c r="Z15" s="46">
        <f t="shared" si="1"/>
        <v>58</v>
      </c>
      <c r="AA15" s="46">
        <f t="shared" si="2"/>
        <v>2</v>
      </c>
      <c r="AB15" s="46">
        <f t="shared" si="3"/>
        <v>3</v>
      </c>
      <c r="AC15" s="46">
        <f t="shared" si="4"/>
        <v>1</v>
      </c>
      <c r="AD15" s="46">
        <f t="shared" si="5"/>
        <v>1</v>
      </c>
      <c r="AE15" s="46">
        <f t="shared" si="6"/>
        <v>0</v>
      </c>
      <c r="AF15" s="46">
        <f t="shared" si="7"/>
        <v>0</v>
      </c>
      <c r="AG15" s="46">
        <f t="shared" si="8"/>
        <v>0</v>
      </c>
      <c r="AH15" s="46">
        <f t="shared" si="9"/>
        <v>1</v>
      </c>
      <c r="AI15" s="46">
        <f t="shared" si="10"/>
        <v>1</v>
      </c>
      <c r="AK15" s="46" t="s">
        <v>73</v>
      </c>
      <c r="AL15" s="46">
        <v>59</v>
      </c>
      <c r="AM15" s="46">
        <v>3</v>
      </c>
      <c r="AN15" s="46">
        <v>1</v>
      </c>
      <c r="AO15" s="46">
        <v>3</v>
      </c>
      <c r="AP15" s="46">
        <v>0</v>
      </c>
      <c r="AQ15" s="46">
        <v>0</v>
      </c>
      <c r="AR15" s="46">
        <v>0</v>
      </c>
      <c r="AS15" s="46">
        <v>0</v>
      </c>
      <c r="AT15" s="46">
        <v>1</v>
      </c>
      <c r="AU15" s="46">
        <v>1</v>
      </c>
      <c r="AV15" s="46">
        <v>0</v>
      </c>
    </row>
    <row r="16" spans="1:48" ht="15">
      <c r="A16" s="70">
        <v>14</v>
      </c>
      <c r="B16" s="71" t="str">
        <f t="shared" si="12"/>
        <v>Oksi_f</v>
      </c>
      <c r="C16" s="72">
        <f t="shared" si="13"/>
        <v>59</v>
      </c>
      <c r="D16" s="73">
        <f t="shared" si="14"/>
        <v>3</v>
      </c>
      <c r="E16" s="74">
        <f t="shared" si="15"/>
        <v>0</v>
      </c>
      <c r="F16" s="74">
        <f t="shared" si="16"/>
        <v>3</v>
      </c>
      <c r="G16" s="74">
        <f t="shared" si="17"/>
        <v>0</v>
      </c>
      <c r="H16" s="74">
        <f t="shared" si="18"/>
        <v>1</v>
      </c>
      <c r="I16" s="74">
        <f t="shared" si="19"/>
        <v>0</v>
      </c>
      <c r="J16" s="74">
        <f t="shared" si="20"/>
        <v>2</v>
      </c>
      <c r="K16" s="74">
        <f t="shared" si="21"/>
        <v>0</v>
      </c>
      <c r="L16" s="75">
        <f t="shared" si="22"/>
        <v>0</v>
      </c>
      <c r="N16" s="46" t="s">
        <v>59</v>
      </c>
      <c r="O16" s="46">
        <v>2011</v>
      </c>
      <c r="P16" s="46">
        <v>59</v>
      </c>
      <c r="Q16" s="46">
        <v>49</v>
      </c>
      <c r="R16" s="46">
        <v>54</v>
      </c>
      <c r="S16" s="46">
        <v>27</v>
      </c>
      <c r="T16" s="46">
        <v>41</v>
      </c>
      <c r="U16" s="46">
        <v>36</v>
      </c>
      <c r="V16" s="46">
        <v>34</v>
      </c>
      <c r="W16" s="46">
        <v>31</v>
      </c>
      <c r="X16" s="46">
        <v>35</v>
      </c>
      <c r="Z16" s="46">
        <f t="shared" si="1"/>
        <v>65</v>
      </c>
      <c r="AA16" s="46">
        <f t="shared" si="2"/>
        <v>2</v>
      </c>
      <c r="AB16" s="46">
        <f t="shared" si="3"/>
        <v>3</v>
      </c>
      <c r="AC16" s="46">
        <f t="shared" si="4"/>
        <v>3</v>
      </c>
      <c r="AD16" s="46">
        <f t="shared" si="5"/>
        <v>0</v>
      </c>
      <c r="AE16" s="46">
        <f t="shared" si="6"/>
        <v>0</v>
      </c>
      <c r="AF16" s="46">
        <f t="shared" si="7"/>
        <v>0</v>
      </c>
      <c r="AG16" s="46">
        <f t="shared" si="8"/>
        <v>0</v>
      </c>
      <c r="AH16" s="46">
        <f t="shared" si="9"/>
        <v>1</v>
      </c>
      <c r="AI16" s="46">
        <f t="shared" si="10"/>
        <v>0</v>
      </c>
      <c r="AK16" s="46" t="s">
        <v>71</v>
      </c>
      <c r="AL16" s="46">
        <v>59</v>
      </c>
      <c r="AM16" s="46">
        <v>3</v>
      </c>
      <c r="AN16" s="46">
        <v>0</v>
      </c>
      <c r="AO16" s="46">
        <v>3</v>
      </c>
      <c r="AP16" s="46">
        <v>0</v>
      </c>
      <c r="AQ16" s="46">
        <v>1</v>
      </c>
      <c r="AR16" s="46">
        <v>0</v>
      </c>
      <c r="AS16" s="46">
        <v>2</v>
      </c>
      <c r="AT16" s="46">
        <v>0</v>
      </c>
      <c r="AU16" s="46">
        <v>0</v>
      </c>
      <c r="AV16" s="46">
        <v>0</v>
      </c>
    </row>
    <row r="17" spans="1:48" ht="15">
      <c r="A17" s="70">
        <v>15</v>
      </c>
      <c r="B17" s="71" t="str">
        <f t="shared" si="12"/>
        <v>Реклин</v>
      </c>
      <c r="C17" s="72">
        <f t="shared" si="13"/>
        <v>59</v>
      </c>
      <c r="D17" s="73">
        <f t="shared" si="14"/>
        <v>3</v>
      </c>
      <c r="E17" s="74">
        <f t="shared" si="15"/>
        <v>0</v>
      </c>
      <c r="F17" s="74">
        <f t="shared" si="16"/>
        <v>1</v>
      </c>
      <c r="G17" s="74">
        <f t="shared" si="17"/>
        <v>3</v>
      </c>
      <c r="H17" s="74">
        <f t="shared" si="18"/>
        <v>1</v>
      </c>
      <c r="I17" s="74">
        <f t="shared" si="19"/>
        <v>0</v>
      </c>
      <c r="J17" s="74">
        <f t="shared" si="20"/>
        <v>0</v>
      </c>
      <c r="K17" s="74">
        <f t="shared" si="21"/>
        <v>1</v>
      </c>
      <c r="L17" s="75">
        <f t="shared" si="22"/>
        <v>0</v>
      </c>
      <c r="N17" s="46" t="s">
        <v>25</v>
      </c>
      <c r="O17" s="46">
        <v>2009</v>
      </c>
      <c r="P17" s="46">
        <v>59</v>
      </c>
      <c r="Q17" s="46">
        <v>49</v>
      </c>
      <c r="R17" s="46">
        <v>48</v>
      </c>
      <c r="S17" s="46">
        <v>32</v>
      </c>
      <c r="T17" s="46">
        <v>38</v>
      </c>
      <c r="U17" s="46">
        <v>36</v>
      </c>
      <c r="V17" s="46">
        <v>40</v>
      </c>
      <c r="W17" s="46">
        <v>40</v>
      </c>
      <c r="X17" s="46">
        <v>24</v>
      </c>
      <c r="Z17" s="46">
        <f t="shared" si="1"/>
        <v>60</v>
      </c>
      <c r="AA17" s="46">
        <f t="shared" si="2"/>
        <v>3</v>
      </c>
      <c r="AB17" s="46">
        <f t="shared" si="3"/>
        <v>1</v>
      </c>
      <c r="AC17" s="46">
        <f t="shared" si="4"/>
        <v>2</v>
      </c>
      <c r="AD17" s="46">
        <f t="shared" si="5"/>
        <v>1</v>
      </c>
      <c r="AE17" s="46">
        <f t="shared" si="6"/>
        <v>0</v>
      </c>
      <c r="AF17" s="46">
        <f t="shared" si="7"/>
        <v>0</v>
      </c>
      <c r="AG17" s="46">
        <f t="shared" si="8"/>
        <v>1</v>
      </c>
      <c r="AH17" s="46">
        <f t="shared" si="9"/>
        <v>1</v>
      </c>
      <c r="AI17" s="46">
        <f t="shared" si="10"/>
        <v>0</v>
      </c>
      <c r="AK17" s="46" t="s">
        <v>23</v>
      </c>
      <c r="AL17" s="46">
        <v>59</v>
      </c>
      <c r="AM17" s="46">
        <v>3</v>
      </c>
      <c r="AN17" s="46">
        <v>0</v>
      </c>
      <c r="AO17" s="46">
        <v>1</v>
      </c>
      <c r="AP17" s="46">
        <v>3</v>
      </c>
      <c r="AQ17" s="46">
        <v>1</v>
      </c>
      <c r="AR17" s="46">
        <v>0</v>
      </c>
      <c r="AS17" s="46">
        <v>0</v>
      </c>
      <c r="AT17" s="46">
        <v>1</v>
      </c>
      <c r="AU17" s="46">
        <v>0</v>
      </c>
      <c r="AV17" s="46">
        <v>0</v>
      </c>
    </row>
    <row r="18" spans="1:48" ht="15">
      <c r="A18" s="70">
        <v>16</v>
      </c>
      <c r="B18" s="71" t="str">
        <f t="shared" si="12"/>
        <v>ESI2607</v>
      </c>
      <c r="C18" s="72">
        <f t="shared" si="13"/>
        <v>58</v>
      </c>
      <c r="D18" s="73">
        <f t="shared" si="14"/>
        <v>3</v>
      </c>
      <c r="E18" s="74">
        <f t="shared" si="15"/>
        <v>1</v>
      </c>
      <c r="F18" s="74">
        <f t="shared" si="16"/>
        <v>2</v>
      </c>
      <c r="G18" s="74">
        <f t="shared" si="17"/>
        <v>0</v>
      </c>
      <c r="H18" s="74">
        <f t="shared" si="18"/>
        <v>0</v>
      </c>
      <c r="I18" s="74">
        <f t="shared" si="19"/>
        <v>1</v>
      </c>
      <c r="J18" s="74">
        <f t="shared" si="20"/>
        <v>1</v>
      </c>
      <c r="K18" s="74">
        <f t="shared" si="21"/>
        <v>1</v>
      </c>
      <c r="L18" s="75">
        <f t="shared" si="22"/>
        <v>0</v>
      </c>
      <c r="N18" s="46" t="s">
        <v>62</v>
      </c>
      <c r="O18" s="46">
        <v>2001</v>
      </c>
      <c r="P18" s="46">
        <v>58</v>
      </c>
      <c r="Q18" s="46">
        <v>43</v>
      </c>
      <c r="R18" s="46">
        <v>46</v>
      </c>
      <c r="S18" s="46">
        <v>38</v>
      </c>
      <c r="T18" s="46">
        <v>48</v>
      </c>
      <c r="U18" s="46">
        <v>38</v>
      </c>
      <c r="V18" s="46">
        <v>29</v>
      </c>
      <c r="W18" s="46">
        <v>40</v>
      </c>
      <c r="X18" s="46">
        <v>26</v>
      </c>
      <c r="Z18" s="46">
        <f t="shared" si="1"/>
        <v>56</v>
      </c>
      <c r="AA18" s="46">
        <f t="shared" si="2"/>
        <v>2</v>
      </c>
      <c r="AB18" s="46">
        <f t="shared" si="3"/>
        <v>3</v>
      </c>
      <c r="AC18" s="46">
        <f t="shared" si="4"/>
        <v>0</v>
      </c>
      <c r="AD18" s="46">
        <f t="shared" si="5"/>
        <v>0</v>
      </c>
      <c r="AE18" s="46">
        <f t="shared" si="6"/>
        <v>0</v>
      </c>
      <c r="AF18" s="46">
        <f t="shared" si="7"/>
        <v>2</v>
      </c>
      <c r="AG18" s="46">
        <f t="shared" si="8"/>
        <v>2</v>
      </c>
      <c r="AH18" s="46">
        <f t="shared" si="9"/>
        <v>0</v>
      </c>
      <c r="AI18" s="46">
        <f t="shared" si="10"/>
        <v>0</v>
      </c>
      <c r="AK18" s="46" t="s">
        <v>22</v>
      </c>
      <c r="AL18" s="46">
        <v>58</v>
      </c>
      <c r="AM18" s="46">
        <v>3</v>
      </c>
      <c r="AN18" s="46">
        <v>1</v>
      </c>
      <c r="AO18" s="46">
        <v>2</v>
      </c>
      <c r="AP18" s="46">
        <v>0</v>
      </c>
      <c r="AQ18" s="46">
        <v>0</v>
      </c>
      <c r="AR18" s="46">
        <v>1</v>
      </c>
      <c r="AS18" s="46">
        <v>1</v>
      </c>
      <c r="AT18" s="46">
        <v>1</v>
      </c>
      <c r="AU18" s="46">
        <v>0</v>
      </c>
      <c r="AV18" s="46">
        <v>0</v>
      </c>
    </row>
    <row r="19" spans="1:48" ht="15">
      <c r="A19" s="44">
        <v>17</v>
      </c>
      <c r="B19" s="43" t="str">
        <f t="shared" si="12"/>
        <v>Горюнович</v>
      </c>
      <c r="C19" s="47">
        <f t="shared" si="13"/>
        <v>58</v>
      </c>
      <c r="D19" s="41">
        <f t="shared" si="14"/>
        <v>2</v>
      </c>
      <c r="E19" s="42">
        <f t="shared" si="15"/>
        <v>3</v>
      </c>
      <c r="F19" s="42">
        <f t="shared" si="16"/>
        <v>1</v>
      </c>
      <c r="G19" s="42">
        <f t="shared" si="17"/>
        <v>1</v>
      </c>
      <c r="H19" s="42">
        <f t="shared" si="18"/>
        <v>0</v>
      </c>
      <c r="I19" s="42">
        <f t="shared" si="19"/>
        <v>0</v>
      </c>
      <c r="J19" s="42">
        <f t="shared" si="20"/>
        <v>0</v>
      </c>
      <c r="K19" s="42">
        <f t="shared" si="21"/>
        <v>1</v>
      </c>
      <c r="L19" s="45">
        <f t="shared" si="22"/>
        <v>1</v>
      </c>
      <c r="N19" s="46" t="s">
        <v>21</v>
      </c>
      <c r="O19" s="46">
        <v>1984</v>
      </c>
      <c r="P19" s="46">
        <v>49</v>
      </c>
      <c r="Q19" s="46">
        <v>55</v>
      </c>
      <c r="R19" s="46">
        <v>43</v>
      </c>
      <c r="S19" s="46">
        <v>35</v>
      </c>
      <c r="T19" s="46">
        <v>45</v>
      </c>
      <c r="U19" s="46">
        <v>46</v>
      </c>
      <c r="V19" s="46">
        <v>29</v>
      </c>
      <c r="W19" s="46">
        <v>32</v>
      </c>
      <c r="X19" s="46">
        <v>32</v>
      </c>
      <c r="Z19" s="46">
        <f t="shared" si="1"/>
        <v>55</v>
      </c>
      <c r="AA19" s="46">
        <f t="shared" si="2"/>
        <v>3</v>
      </c>
      <c r="AB19" s="46">
        <f t="shared" si="3"/>
        <v>1</v>
      </c>
      <c r="AC19" s="46">
        <f t="shared" si="4"/>
        <v>0</v>
      </c>
      <c r="AD19" s="46">
        <f t="shared" si="5"/>
        <v>2</v>
      </c>
      <c r="AE19" s="46">
        <f t="shared" si="6"/>
        <v>1</v>
      </c>
      <c r="AF19" s="46">
        <f t="shared" si="7"/>
        <v>0</v>
      </c>
      <c r="AG19" s="46">
        <f t="shared" si="8"/>
        <v>0</v>
      </c>
      <c r="AH19" s="46">
        <f t="shared" si="9"/>
        <v>1</v>
      </c>
      <c r="AI19" s="46">
        <f t="shared" si="10"/>
        <v>1</v>
      </c>
      <c r="AK19" s="46" t="s">
        <v>64</v>
      </c>
      <c r="AL19" s="46">
        <v>58</v>
      </c>
      <c r="AM19" s="46">
        <v>2</v>
      </c>
      <c r="AN19" s="46">
        <v>3</v>
      </c>
      <c r="AO19" s="46">
        <v>1</v>
      </c>
      <c r="AP19" s="46">
        <v>1</v>
      </c>
      <c r="AQ19" s="46">
        <v>0</v>
      </c>
      <c r="AR19" s="46">
        <v>0</v>
      </c>
      <c r="AS19" s="46">
        <v>0</v>
      </c>
      <c r="AT19" s="46">
        <v>1</v>
      </c>
      <c r="AU19" s="46">
        <v>1</v>
      </c>
      <c r="AV19" s="46">
        <v>0</v>
      </c>
    </row>
    <row r="20" spans="1:48" ht="15">
      <c r="A20" s="44">
        <v>18</v>
      </c>
      <c r="B20" s="43" t="str">
        <f t="shared" si="12"/>
        <v>saleh</v>
      </c>
      <c r="C20" s="47">
        <f t="shared" si="13"/>
        <v>58</v>
      </c>
      <c r="D20" s="41">
        <f t="shared" si="14"/>
        <v>1</v>
      </c>
      <c r="E20" s="42">
        <f t="shared" si="15"/>
        <v>3</v>
      </c>
      <c r="F20" s="42">
        <f t="shared" si="16"/>
        <v>1</v>
      </c>
      <c r="G20" s="42">
        <f t="shared" si="17"/>
        <v>0</v>
      </c>
      <c r="H20" s="42">
        <f t="shared" si="18"/>
        <v>3</v>
      </c>
      <c r="I20" s="42">
        <f t="shared" si="19"/>
        <v>0</v>
      </c>
      <c r="J20" s="42">
        <f t="shared" si="20"/>
        <v>1</v>
      </c>
      <c r="K20" s="42">
        <f t="shared" si="21"/>
        <v>0</v>
      </c>
      <c r="L20" s="45">
        <f t="shared" si="22"/>
        <v>0</v>
      </c>
      <c r="N20" s="46" t="s">
        <v>65</v>
      </c>
      <c r="O20" s="46">
        <v>1974</v>
      </c>
      <c r="P20" s="46">
        <v>54</v>
      </c>
      <c r="Q20" s="46">
        <v>49</v>
      </c>
      <c r="R20" s="46">
        <v>39</v>
      </c>
      <c r="S20" s="46">
        <v>35</v>
      </c>
      <c r="T20" s="46">
        <v>43</v>
      </c>
      <c r="U20" s="46">
        <v>45</v>
      </c>
      <c r="V20" s="46">
        <v>42</v>
      </c>
      <c r="W20" s="46">
        <v>33</v>
      </c>
      <c r="X20" s="46">
        <v>26</v>
      </c>
      <c r="Z20" s="46">
        <f t="shared" si="1"/>
        <v>56</v>
      </c>
      <c r="AA20" s="46">
        <f t="shared" si="2"/>
        <v>2</v>
      </c>
      <c r="AB20" s="46">
        <f t="shared" si="3"/>
        <v>1</v>
      </c>
      <c r="AC20" s="46">
        <f t="shared" si="4"/>
        <v>2</v>
      </c>
      <c r="AD20" s="46">
        <f t="shared" si="5"/>
        <v>0</v>
      </c>
      <c r="AE20" s="46">
        <f t="shared" si="6"/>
        <v>2</v>
      </c>
      <c r="AF20" s="46">
        <f t="shared" si="7"/>
        <v>1</v>
      </c>
      <c r="AG20" s="46">
        <f t="shared" si="8"/>
        <v>0</v>
      </c>
      <c r="AH20" s="46">
        <f t="shared" si="9"/>
        <v>1</v>
      </c>
      <c r="AI20" s="46">
        <f t="shared" si="10"/>
        <v>0</v>
      </c>
      <c r="AK20" s="46" t="s">
        <v>16</v>
      </c>
      <c r="AL20" s="46">
        <v>58</v>
      </c>
      <c r="AM20" s="46">
        <v>1</v>
      </c>
      <c r="AN20" s="46">
        <v>3</v>
      </c>
      <c r="AO20" s="46">
        <v>1</v>
      </c>
      <c r="AP20" s="46">
        <v>0</v>
      </c>
      <c r="AQ20" s="46">
        <v>3</v>
      </c>
      <c r="AR20" s="46">
        <v>0</v>
      </c>
      <c r="AS20" s="46">
        <v>1</v>
      </c>
      <c r="AT20" s="46">
        <v>0</v>
      </c>
      <c r="AU20" s="46">
        <v>0</v>
      </c>
      <c r="AV20" s="46">
        <v>0</v>
      </c>
    </row>
    <row r="21" spans="1:48" ht="15">
      <c r="A21" s="44">
        <v>19</v>
      </c>
      <c r="B21" s="43" t="str">
        <f t="shared" si="12"/>
        <v>amelin</v>
      </c>
      <c r="C21" s="47">
        <f t="shared" si="13"/>
        <v>57</v>
      </c>
      <c r="D21" s="41">
        <f t="shared" si="14"/>
        <v>3</v>
      </c>
      <c r="E21" s="42">
        <f t="shared" si="15"/>
        <v>1</v>
      </c>
      <c r="F21" s="42">
        <f t="shared" si="16"/>
        <v>2</v>
      </c>
      <c r="G21" s="42">
        <f t="shared" si="17"/>
        <v>0</v>
      </c>
      <c r="H21" s="42">
        <f t="shared" si="18"/>
        <v>1</v>
      </c>
      <c r="I21" s="42">
        <f t="shared" si="19"/>
        <v>0</v>
      </c>
      <c r="J21" s="42">
        <f t="shared" si="20"/>
        <v>0</v>
      </c>
      <c r="K21" s="42">
        <f t="shared" si="21"/>
        <v>1</v>
      </c>
      <c r="L21" s="45">
        <f t="shared" si="22"/>
        <v>1</v>
      </c>
      <c r="N21" s="46" t="s">
        <v>63</v>
      </c>
      <c r="O21" s="46">
        <v>1954</v>
      </c>
      <c r="P21" s="46">
        <v>53</v>
      </c>
      <c r="Q21" s="46">
        <v>43</v>
      </c>
      <c r="R21" s="46">
        <v>43</v>
      </c>
      <c r="S21" s="46">
        <v>44</v>
      </c>
      <c r="T21" s="46">
        <v>40</v>
      </c>
      <c r="U21" s="46">
        <v>37</v>
      </c>
      <c r="V21" s="46">
        <v>39</v>
      </c>
      <c r="W21" s="46">
        <v>36</v>
      </c>
      <c r="X21" s="46">
        <v>31</v>
      </c>
      <c r="Z21" s="46">
        <f t="shared" si="1"/>
        <v>51</v>
      </c>
      <c r="AA21" s="46">
        <f t="shared" si="2"/>
        <v>2</v>
      </c>
      <c r="AB21" s="46">
        <f t="shared" si="3"/>
        <v>1</v>
      </c>
      <c r="AC21" s="46">
        <f t="shared" si="4"/>
        <v>0</v>
      </c>
      <c r="AD21" s="46">
        <f t="shared" si="5"/>
        <v>3</v>
      </c>
      <c r="AE21" s="46">
        <f t="shared" si="6"/>
        <v>0</v>
      </c>
      <c r="AF21" s="46">
        <f t="shared" si="7"/>
        <v>0</v>
      </c>
      <c r="AG21" s="46">
        <f t="shared" si="8"/>
        <v>2</v>
      </c>
      <c r="AH21" s="46">
        <f t="shared" si="9"/>
        <v>0</v>
      </c>
      <c r="AI21" s="46">
        <f t="shared" si="10"/>
        <v>1</v>
      </c>
      <c r="AK21" s="46" t="s">
        <v>17</v>
      </c>
      <c r="AL21" s="46">
        <v>57</v>
      </c>
      <c r="AM21" s="46">
        <v>3</v>
      </c>
      <c r="AN21" s="46">
        <v>1</v>
      </c>
      <c r="AO21" s="46">
        <v>2</v>
      </c>
      <c r="AP21" s="46">
        <v>0</v>
      </c>
      <c r="AQ21" s="46">
        <v>1</v>
      </c>
      <c r="AR21" s="46">
        <v>0</v>
      </c>
      <c r="AS21" s="46">
        <v>0</v>
      </c>
      <c r="AT21" s="46">
        <v>1</v>
      </c>
      <c r="AU21" s="46">
        <v>1</v>
      </c>
      <c r="AV21" s="46">
        <v>0</v>
      </c>
    </row>
    <row r="22" spans="1:48" ht="15">
      <c r="A22" s="44">
        <v>20</v>
      </c>
      <c r="B22" s="43" t="str">
        <f t="shared" si="12"/>
        <v>egk</v>
      </c>
      <c r="C22" s="47">
        <f t="shared" si="13"/>
        <v>57</v>
      </c>
      <c r="D22" s="41">
        <f t="shared" si="14"/>
        <v>3</v>
      </c>
      <c r="E22" s="42">
        <f t="shared" si="15"/>
        <v>1</v>
      </c>
      <c r="F22" s="42">
        <f t="shared" si="16"/>
        <v>0</v>
      </c>
      <c r="G22" s="42">
        <f t="shared" si="17"/>
        <v>2</v>
      </c>
      <c r="H22" s="42">
        <f t="shared" si="18"/>
        <v>1</v>
      </c>
      <c r="I22" s="42">
        <f t="shared" si="19"/>
        <v>0</v>
      </c>
      <c r="J22" s="42">
        <f t="shared" si="20"/>
        <v>1</v>
      </c>
      <c r="K22" s="42">
        <f t="shared" si="21"/>
        <v>1</v>
      </c>
      <c r="L22" s="45">
        <f t="shared" si="22"/>
        <v>0</v>
      </c>
      <c r="N22" s="46" t="s">
        <v>19</v>
      </c>
      <c r="O22" s="46">
        <v>1947</v>
      </c>
      <c r="P22" s="46">
        <v>48</v>
      </c>
      <c r="Q22" s="46">
        <v>47</v>
      </c>
      <c r="R22" s="46">
        <v>42</v>
      </c>
      <c r="S22" s="46">
        <v>46</v>
      </c>
      <c r="T22" s="46">
        <v>45</v>
      </c>
      <c r="U22" s="46">
        <v>35</v>
      </c>
      <c r="V22" s="46">
        <v>36</v>
      </c>
      <c r="W22" s="46">
        <v>29</v>
      </c>
      <c r="X22" s="46">
        <v>38</v>
      </c>
      <c r="Z22" s="46">
        <f t="shared" si="1"/>
        <v>42</v>
      </c>
      <c r="AA22" s="46">
        <f t="shared" si="2"/>
        <v>0</v>
      </c>
      <c r="AB22" s="46">
        <f t="shared" si="3"/>
        <v>2</v>
      </c>
      <c r="AC22" s="46">
        <f t="shared" si="4"/>
        <v>1</v>
      </c>
      <c r="AD22" s="46">
        <f t="shared" si="5"/>
        <v>0</v>
      </c>
      <c r="AE22" s="46">
        <f t="shared" si="6"/>
        <v>1</v>
      </c>
      <c r="AF22" s="46">
        <f t="shared" si="7"/>
        <v>2</v>
      </c>
      <c r="AG22" s="46">
        <f t="shared" si="8"/>
        <v>1</v>
      </c>
      <c r="AH22" s="46">
        <f t="shared" si="9"/>
        <v>1</v>
      </c>
      <c r="AI22" s="46">
        <f t="shared" si="10"/>
        <v>1</v>
      </c>
      <c r="AK22" s="46" t="s">
        <v>29</v>
      </c>
      <c r="AL22" s="46">
        <v>57</v>
      </c>
      <c r="AM22" s="46">
        <v>3</v>
      </c>
      <c r="AN22" s="46">
        <v>1</v>
      </c>
      <c r="AO22" s="46">
        <v>0</v>
      </c>
      <c r="AP22" s="46">
        <v>2</v>
      </c>
      <c r="AQ22" s="46">
        <v>1</v>
      </c>
      <c r="AR22" s="46">
        <v>0</v>
      </c>
      <c r="AS22" s="46">
        <v>1</v>
      </c>
      <c r="AT22" s="46">
        <v>1</v>
      </c>
      <c r="AU22" s="46">
        <v>0</v>
      </c>
      <c r="AV22" s="46">
        <v>0</v>
      </c>
    </row>
    <row r="23" spans="1:48" ht="15">
      <c r="A23" s="44">
        <v>21</v>
      </c>
      <c r="B23" s="43" t="str">
        <f t="shared" si="12"/>
        <v>igorocker</v>
      </c>
      <c r="C23" s="47">
        <f t="shared" si="13"/>
        <v>57</v>
      </c>
      <c r="D23" s="41">
        <f t="shared" si="14"/>
        <v>2</v>
      </c>
      <c r="E23" s="42">
        <f t="shared" si="15"/>
        <v>2</v>
      </c>
      <c r="F23" s="42">
        <f t="shared" si="16"/>
        <v>2</v>
      </c>
      <c r="G23" s="42">
        <f t="shared" si="17"/>
        <v>0</v>
      </c>
      <c r="H23" s="42">
        <f t="shared" si="18"/>
        <v>1</v>
      </c>
      <c r="I23" s="42">
        <f t="shared" si="19"/>
        <v>0</v>
      </c>
      <c r="J23" s="42">
        <f t="shared" si="20"/>
        <v>0</v>
      </c>
      <c r="K23" s="42">
        <f t="shared" si="21"/>
        <v>2</v>
      </c>
      <c r="L23" s="45">
        <f t="shared" si="22"/>
        <v>0</v>
      </c>
      <c r="N23" s="46" t="s">
        <v>69</v>
      </c>
      <c r="O23" s="46">
        <v>1937</v>
      </c>
      <c r="P23" s="46">
        <v>61</v>
      </c>
      <c r="Q23" s="46">
        <v>44</v>
      </c>
      <c r="R23" s="46">
        <v>47</v>
      </c>
      <c r="S23" s="46">
        <v>39</v>
      </c>
      <c r="T23" s="46">
        <v>36</v>
      </c>
      <c r="U23" s="46">
        <v>27</v>
      </c>
      <c r="V23" s="46">
        <v>34</v>
      </c>
      <c r="W23" s="46">
        <v>29</v>
      </c>
      <c r="X23" s="46">
        <v>25</v>
      </c>
      <c r="Z23" s="46">
        <f t="shared" si="1"/>
        <v>0</v>
      </c>
      <c r="AA23" s="46">
        <f t="shared" si="2"/>
        <v>0</v>
      </c>
      <c r="AB23" s="46">
        <f t="shared" si="3"/>
        <v>0</v>
      </c>
      <c r="AC23" s="46">
        <f t="shared" si="4"/>
        <v>0</v>
      </c>
      <c r="AD23" s="46">
        <f t="shared" si="5"/>
        <v>0</v>
      </c>
      <c r="AE23" s="46">
        <f t="shared" si="6"/>
        <v>0</v>
      </c>
      <c r="AF23" s="46">
        <f t="shared" si="7"/>
        <v>0</v>
      </c>
      <c r="AG23" s="46">
        <f t="shared" si="8"/>
        <v>0</v>
      </c>
      <c r="AH23" s="46">
        <f t="shared" si="9"/>
        <v>0</v>
      </c>
      <c r="AI23" s="46">
        <f t="shared" si="10"/>
        <v>0</v>
      </c>
      <c r="AK23" s="46" t="s">
        <v>18</v>
      </c>
      <c r="AL23" s="46">
        <v>57</v>
      </c>
      <c r="AM23" s="46">
        <v>2</v>
      </c>
      <c r="AN23" s="46">
        <v>2</v>
      </c>
      <c r="AO23" s="46">
        <v>2</v>
      </c>
      <c r="AP23" s="46">
        <v>0</v>
      </c>
      <c r="AQ23" s="46">
        <v>1</v>
      </c>
      <c r="AR23" s="46">
        <v>0</v>
      </c>
      <c r="AS23" s="46">
        <v>0</v>
      </c>
      <c r="AT23" s="46">
        <v>2</v>
      </c>
      <c r="AU23" s="46">
        <v>0</v>
      </c>
      <c r="AV23" s="46">
        <v>0</v>
      </c>
    </row>
    <row r="24" spans="1:48" ht="15">
      <c r="A24" s="44">
        <v>22</v>
      </c>
      <c r="B24" s="43" t="str">
        <f t="shared" si="12"/>
        <v>azarte</v>
      </c>
      <c r="C24" s="47">
        <f t="shared" si="13"/>
        <v>56</v>
      </c>
      <c r="D24" s="41">
        <f t="shared" si="14"/>
        <v>2</v>
      </c>
      <c r="E24" s="42">
        <f t="shared" si="15"/>
        <v>3</v>
      </c>
      <c r="F24" s="42">
        <f t="shared" si="16"/>
        <v>0</v>
      </c>
      <c r="G24" s="42">
        <f t="shared" si="17"/>
        <v>0</v>
      </c>
      <c r="H24" s="42">
        <f t="shared" si="18"/>
        <v>0</v>
      </c>
      <c r="I24" s="42">
        <f t="shared" si="19"/>
        <v>2</v>
      </c>
      <c r="J24" s="42">
        <f t="shared" si="20"/>
        <v>2</v>
      </c>
      <c r="K24" s="42">
        <f t="shared" si="21"/>
        <v>0</v>
      </c>
      <c r="L24" s="45">
        <f t="shared" si="22"/>
        <v>0</v>
      </c>
      <c r="N24" s="46" t="s">
        <v>79</v>
      </c>
      <c r="O24" s="46">
        <v>1936</v>
      </c>
      <c r="P24" s="46">
        <v>56</v>
      </c>
      <c r="Q24" s="46">
        <v>52</v>
      </c>
      <c r="R24" s="46">
        <v>52</v>
      </c>
      <c r="S24" s="46">
        <v>26</v>
      </c>
      <c r="T24" s="46">
        <v>34</v>
      </c>
      <c r="U24" s="46">
        <v>39</v>
      </c>
      <c r="V24" s="46">
        <v>28</v>
      </c>
      <c r="W24" s="46">
        <v>31</v>
      </c>
      <c r="X24" s="46">
        <v>24</v>
      </c>
      <c r="Z24" s="46">
        <f t="shared" si="1"/>
        <v>60</v>
      </c>
      <c r="AA24" s="46">
        <f t="shared" si="2"/>
        <v>3</v>
      </c>
      <c r="AB24" s="46">
        <f t="shared" si="3"/>
        <v>1</v>
      </c>
      <c r="AC24" s="46">
        <f t="shared" si="4"/>
        <v>1</v>
      </c>
      <c r="AD24" s="46">
        <f t="shared" si="5"/>
        <v>1</v>
      </c>
      <c r="AE24" s="46">
        <f t="shared" si="6"/>
        <v>1</v>
      </c>
      <c r="AF24" s="46">
        <f t="shared" si="7"/>
        <v>1</v>
      </c>
      <c r="AG24" s="46">
        <f t="shared" si="8"/>
        <v>1</v>
      </c>
      <c r="AH24" s="46">
        <f t="shared" si="9"/>
        <v>0</v>
      </c>
      <c r="AI24" s="46">
        <f t="shared" si="10"/>
        <v>0</v>
      </c>
      <c r="AK24" s="46" t="s">
        <v>62</v>
      </c>
      <c r="AL24" s="46">
        <v>56</v>
      </c>
      <c r="AM24" s="46">
        <v>2</v>
      </c>
      <c r="AN24" s="46">
        <v>3</v>
      </c>
      <c r="AO24" s="46">
        <v>0</v>
      </c>
      <c r="AP24" s="46">
        <v>0</v>
      </c>
      <c r="AQ24" s="46">
        <v>0</v>
      </c>
      <c r="AR24" s="46">
        <v>2</v>
      </c>
      <c r="AS24" s="46">
        <v>2</v>
      </c>
      <c r="AT24" s="46">
        <v>0</v>
      </c>
      <c r="AU24" s="46">
        <v>0</v>
      </c>
      <c r="AV24" s="46">
        <v>0</v>
      </c>
    </row>
    <row r="25" spans="1:48" ht="15">
      <c r="A25" s="44">
        <v>23</v>
      </c>
      <c r="B25" s="43" t="str">
        <f t="shared" si="12"/>
        <v>chistjak</v>
      </c>
      <c r="C25" s="47">
        <f t="shared" si="13"/>
        <v>56</v>
      </c>
      <c r="D25" s="41">
        <f t="shared" si="14"/>
        <v>2</v>
      </c>
      <c r="E25" s="42">
        <f t="shared" si="15"/>
        <v>1</v>
      </c>
      <c r="F25" s="42">
        <f t="shared" si="16"/>
        <v>2</v>
      </c>
      <c r="G25" s="42">
        <f t="shared" si="17"/>
        <v>0</v>
      </c>
      <c r="H25" s="42">
        <f t="shared" si="18"/>
        <v>2</v>
      </c>
      <c r="I25" s="42">
        <f t="shared" si="19"/>
        <v>1</v>
      </c>
      <c r="J25" s="42">
        <f t="shared" si="20"/>
        <v>0</v>
      </c>
      <c r="K25" s="42">
        <f t="shared" si="21"/>
        <v>1</v>
      </c>
      <c r="L25" s="45">
        <f t="shared" si="22"/>
        <v>0</v>
      </c>
      <c r="N25" s="46" t="s">
        <v>77</v>
      </c>
      <c r="O25" s="46">
        <v>1926</v>
      </c>
      <c r="P25" s="46">
        <v>59</v>
      </c>
      <c r="Q25" s="46">
        <v>43</v>
      </c>
      <c r="R25" s="46">
        <v>50</v>
      </c>
      <c r="S25" s="46">
        <v>41</v>
      </c>
      <c r="T25" s="46">
        <v>31</v>
      </c>
      <c r="U25" s="46">
        <v>31</v>
      </c>
      <c r="V25" s="46">
        <v>28</v>
      </c>
      <c r="W25" s="46">
        <v>33</v>
      </c>
      <c r="X25" s="46">
        <v>26</v>
      </c>
      <c r="Z25" s="46">
        <f t="shared" si="1"/>
        <v>60</v>
      </c>
      <c r="AA25" s="46">
        <f t="shared" si="2"/>
        <v>3</v>
      </c>
      <c r="AB25" s="46">
        <f t="shared" si="3"/>
        <v>2</v>
      </c>
      <c r="AC25" s="46">
        <f t="shared" si="4"/>
        <v>1</v>
      </c>
      <c r="AD25" s="46">
        <f t="shared" si="5"/>
        <v>1</v>
      </c>
      <c r="AE25" s="46">
        <f t="shared" si="6"/>
        <v>0</v>
      </c>
      <c r="AF25" s="46">
        <f t="shared" si="7"/>
        <v>0</v>
      </c>
      <c r="AG25" s="46">
        <f t="shared" si="8"/>
        <v>0</v>
      </c>
      <c r="AH25" s="46">
        <f t="shared" si="9"/>
        <v>2</v>
      </c>
      <c r="AI25" s="46">
        <f t="shared" si="10"/>
        <v>0</v>
      </c>
      <c r="AK25" s="46" t="s">
        <v>65</v>
      </c>
      <c r="AL25" s="46">
        <v>56</v>
      </c>
      <c r="AM25" s="46">
        <v>2</v>
      </c>
      <c r="AN25" s="46">
        <v>1</v>
      </c>
      <c r="AO25" s="46">
        <v>2</v>
      </c>
      <c r="AP25" s="46">
        <v>0</v>
      </c>
      <c r="AQ25" s="46">
        <v>2</v>
      </c>
      <c r="AR25" s="46">
        <v>1</v>
      </c>
      <c r="AS25" s="46">
        <v>0</v>
      </c>
      <c r="AT25" s="46">
        <v>1</v>
      </c>
      <c r="AU25" s="46">
        <v>0</v>
      </c>
      <c r="AV25" s="46">
        <v>0</v>
      </c>
    </row>
    <row r="26" spans="1:48" ht="15">
      <c r="A26" s="44">
        <v>24</v>
      </c>
      <c r="B26" s="43" t="str">
        <f t="shared" si="12"/>
        <v>SkVaL</v>
      </c>
      <c r="C26" s="47">
        <f t="shared" si="13"/>
        <v>55</v>
      </c>
      <c r="D26" s="41">
        <f t="shared" si="14"/>
        <v>3</v>
      </c>
      <c r="E26" s="42">
        <f t="shared" si="15"/>
        <v>1</v>
      </c>
      <c r="F26" s="42">
        <f t="shared" si="16"/>
        <v>0</v>
      </c>
      <c r="G26" s="42">
        <f t="shared" si="17"/>
        <v>2</v>
      </c>
      <c r="H26" s="42">
        <f t="shared" si="18"/>
        <v>1</v>
      </c>
      <c r="I26" s="42">
        <f t="shared" si="19"/>
        <v>0</v>
      </c>
      <c r="J26" s="42">
        <f t="shared" si="20"/>
        <v>0</v>
      </c>
      <c r="K26" s="42">
        <f t="shared" si="21"/>
        <v>1</v>
      </c>
      <c r="L26" s="45">
        <f t="shared" si="22"/>
        <v>1</v>
      </c>
      <c r="N26" s="46" t="s">
        <v>76</v>
      </c>
      <c r="O26" s="46">
        <v>1917</v>
      </c>
      <c r="P26" s="46">
        <v>54</v>
      </c>
      <c r="Q26" s="46">
        <v>51</v>
      </c>
      <c r="R26" s="46">
        <v>32</v>
      </c>
      <c r="S26" s="46">
        <v>47</v>
      </c>
      <c r="T26" s="46">
        <v>43</v>
      </c>
      <c r="U26" s="46">
        <v>33</v>
      </c>
      <c r="V26" s="46">
        <v>28</v>
      </c>
      <c r="W26" s="46">
        <v>32</v>
      </c>
      <c r="X26" s="46">
        <v>22</v>
      </c>
      <c r="Z26" s="46">
        <f t="shared" si="1"/>
        <v>61</v>
      </c>
      <c r="AA26" s="46">
        <f t="shared" si="2"/>
        <v>3</v>
      </c>
      <c r="AB26" s="46">
        <f t="shared" si="3"/>
        <v>2</v>
      </c>
      <c r="AC26" s="46">
        <f t="shared" si="4"/>
        <v>1</v>
      </c>
      <c r="AD26" s="46">
        <f t="shared" si="5"/>
        <v>1</v>
      </c>
      <c r="AE26" s="46">
        <f t="shared" si="6"/>
        <v>0</v>
      </c>
      <c r="AF26" s="46">
        <f t="shared" si="7"/>
        <v>0</v>
      </c>
      <c r="AG26" s="46">
        <f t="shared" si="8"/>
        <v>1</v>
      </c>
      <c r="AH26" s="46">
        <f t="shared" si="9"/>
        <v>1</v>
      </c>
      <c r="AI26" s="46">
        <f t="shared" si="10"/>
        <v>0</v>
      </c>
      <c r="AK26" s="46" t="s">
        <v>21</v>
      </c>
      <c r="AL26" s="46">
        <v>55</v>
      </c>
      <c r="AM26" s="46">
        <v>3</v>
      </c>
      <c r="AN26" s="46">
        <v>1</v>
      </c>
      <c r="AO26" s="46">
        <v>0</v>
      </c>
      <c r="AP26" s="46">
        <v>2</v>
      </c>
      <c r="AQ26" s="46">
        <v>1</v>
      </c>
      <c r="AR26" s="46">
        <v>0</v>
      </c>
      <c r="AS26" s="46">
        <v>0</v>
      </c>
      <c r="AT26" s="46">
        <v>1</v>
      </c>
      <c r="AU26" s="46">
        <v>1</v>
      </c>
      <c r="AV26" s="46">
        <v>0</v>
      </c>
    </row>
    <row r="27" spans="1:48" ht="15">
      <c r="A27" s="44">
        <v>25</v>
      </c>
      <c r="B27" s="43" t="str">
        <f t="shared" si="12"/>
        <v>GAS-Ural</v>
      </c>
      <c r="C27" s="47">
        <f t="shared" si="13"/>
        <v>55</v>
      </c>
      <c r="D27" s="41">
        <f t="shared" si="14"/>
        <v>2</v>
      </c>
      <c r="E27" s="42">
        <f t="shared" si="15"/>
        <v>1</v>
      </c>
      <c r="F27" s="42">
        <f t="shared" si="16"/>
        <v>2</v>
      </c>
      <c r="G27" s="42">
        <f t="shared" si="17"/>
        <v>0</v>
      </c>
      <c r="H27" s="42">
        <f t="shared" si="18"/>
        <v>1</v>
      </c>
      <c r="I27" s="42">
        <f t="shared" si="19"/>
        <v>2</v>
      </c>
      <c r="J27" s="42">
        <f t="shared" si="20"/>
        <v>0</v>
      </c>
      <c r="K27" s="42">
        <f t="shared" si="21"/>
        <v>1</v>
      </c>
      <c r="L27" s="45">
        <f t="shared" si="22"/>
        <v>0</v>
      </c>
      <c r="N27" s="46" t="s">
        <v>28</v>
      </c>
      <c r="O27" s="46">
        <v>1909</v>
      </c>
      <c r="P27" s="46">
        <v>54</v>
      </c>
      <c r="Q27" s="46">
        <v>48</v>
      </c>
      <c r="R27" s="46">
        <v>42</v>
      </c>
      <c r="S27" s="46">
        <v>33</v>
      </c>
      <c r="T27" s="46">
        <v>37</v>
      </c>
      <c r="U27" s="46">
        <v>45</v>
      </c>
      <c r="V27" s="46">
        <v>32</v>
      </c>
      <c r="W27" s="46">
        <v>31</v>
      </c>
      <c r="X27" s="46">
        <v>24</v>
      </c>
      <c r="Z27" s="46">
        <f t="shared" si="1"/>
        <v>59</v>
      </c>
      <c r="AA27" s="46">
        <f t="shared" si="2"/>
        <v>3</v>
      </c>
      <c r="AB27" s="46">
        <f t="shared" si="3"/>
        <v>2</v>
      </c>
      <c r="AC27" s="46">
        <f t="shared" si="4"/>
        <v>1</v>
      </c>
      <c r="AD27" s="46">
        <f t="shared" si="5"/>
        <v>1</v>
      </c>
      <c r="AE27" s="46">
        <f t="shared" si="6"/>
        <v>0</v>
      </c>
      <c r="AF27" s="46">
        <f t="shared" si="7"/>
        <v>0</v>
      </c>
      <c r="AG27" s="46">
        <f t="shared" si="8"/>
        <v>0</v>
      </c>
      <c r="AH27" s="46">
        <f t="shared" si="9"/>
        <v>1</v>
      </c>
      <c r="AI27" s="46">
        <f t="shared" si="10"/>
        <v>1</v>
      </c>
      <c r="AK27" s="46" t="s">
        <v>82</v>
      </c>
      <c r="AL27" s="46">
        <v>55</v>
      </c>
      <c r="AM27" s="46">
        <v>2</v>
      </c>
      <c r="AN27" s="46">
        <v>1</v>
      </c>
      <c r="AO27" s="46">
        <v>2</v>
      </c>
      <c r="AP27" s="46">
        <v>0</v>
      </c>
      <c r="AQ27" s="46">
        <v>1</v>
      </c>
      <c r="AR27" s="46">
        <v>2</v>
      </c>
      <c r="AS27" s="46">
        <v>0</v>
      </c>
      <c r="AT27" s="46">
        <v>1</v>
      </c>
      <c r="AU27" s="46">
        <v>0</v>
      </c>
      <c r="AV27" s="46">
        <v>0</v>
      </c>
    </row>
    <row r="28" spans="1:48" ht="15">
      <c r="A28" s="44">
        <v>26</v>
      </c>
      <c r="B28" s="43" t="str">
        <f t="shared" si="12"/>
        <v>ПАВЛОДАР</v>
      </c>
      <c r="C28" s="47">
        <f t="shared" si="13"/>
        <v>54</v>
      </c>
      <c r="D28" s="41">
        <f t="shared" si="14"/>
        <v>2</v>
      </c>
      <c r="E28" s="42">
        <f t="shared" si="15"/>
        <v>2</v>
      </c>
      <c r="F28" s="42">
        <f t="shared" si="16"/>
        <v>1</v>
      </c>
      <c r="G28" s="42">
        <f t="shared" si="17"/>
        <v>1</v>
      </c>
      <c r="H28" s="42">
        <f t="shared" si="18"/>
        <v>0</v>
      </c>
      <c r="I28" s="42">
        <f t="shared" si="19"/>
        <v>1</v>
      </c>
      <c r="J28" s="42">
        <f t="shared" si="20"/>
        <v>0</v>
      </c>
      <c r="K28" s="42">
        <f t="shared" si="21"/>
        <v>1</v>
      </c>
      <c r="L28" s="45">
        <f t="shared" si="22"/>
        <v>1</v>
      </c>
      <c r="N28" s="46" t="s">
        <v>80</v>
      </c>
      <c r="O28" s="46">
        <v>1860</v>
      </c>
      <c r="P28" s="46">
        <v>55</v>
      </c>
      <c r="Q28" s="46">
        <v>43</v>
      </c>
      <c r="R28" s="46">
        <v>37</v>
      </c>
      <c r="S28" s="46">
        <v>33</v>
      </c>
      <c r="T28" s="46">
        <v>42</v>
      </c>
      <c r="U28" s="46">
        <v>39</v>
      </c>
      <c r="V28" s="46">
        <v>36</v>
      </c>
      <c r="W28" s="46">
        <v>33</v>
      </c>
      <c r="X28" s="46">
        <v>24</v>
      </c>
      <c r="Z28" s="46">
        <f t="shared" si="1"/>
        <v>53</v>
      </c>
      <c r="AA28" s="46">
        <f t="shared" si="2"/>
        <v>2</v>
      </c>
      <c r="AB28" s="46">
        <f t="shared" si="3"/>
        <v>1</v>
      </c>
      <c r="AC28" s="46">
        <f t="shared" si="4"/>
        <v>3</v>
      </c>
      <c r="AD28" s="46">
        <f t="shared" si="5"/>
        <v>0</v>
      </c>
      <c r="AE28" s="46">
        <f t="shared" si="6"/>
        <v>0</v>
      </c>
      <c r="AF28" s="46">
        <f t="shared" si="7"/>
        <v>1</v>
      </c>
      <c r="AG28" s="46">
        <f t="shared" si="8"/>
        <v>0</v>
      </c>
      <c r="AH28" s="46">
        <f t="shared" si="9"/>
        <v>0</v>
      </c>
      <c r="AI28" s="46">
        <f t="shared" si="10"/>
        <v>2</v>
      </c>
      <c r="AK28" s="46" t="s">
        <v>61</v>
      </c>
      <c r="AL28" s="46">
        <v>54</v>
      </c>
      <c r="AM28" s="46">
        <v>2</v>
      </c>
      <c r="AN28" s="46">
        <v>2</v>
      </c>
      <c r="AO28" s="46">
        <v>1</v>
      </c>
      <c r="AP28" s="46">
        <v>1</v>
      </c>
      <c r="AQ28" s="46">
        <v>0</v>
      </c>
      <c r="AR28" s="46">
        <v>1</v>
      </c>
      <c r="AS28" s="46">
        <v>0</v>
      </c>
      <c r="AT28" s="46">
        <v>1</v>
      </c>
      <c r="AU28" s="46">
        <v>1</v>
      </c>
      <c r="AV28" s="46">
        <v>0</v>
      </c>
    </row>
    <row r="29" spans="1:48" ht="15">
      <c r="A29" s="44">
        <v>27</v>
      </c>
      <c r="B29" s="43" t="str">
        <f t="shared" si="12"/>
        <v>ehduard-shevcov</v>
      </c>
      <c r="C29" s="47">
        <f t="shared" si="13"/>
        <v>53</v>
      </c>
      <c r="D29" s="41">
        <f t="shared" si="14"/>
        <v>2</v>
      </c>
      <c r="E29" s="42">
        <f t="shared" si="15"/>
        <v>1</v>
      </c>
      <c r="F29" s="42">
        <f t="shared" si="16"/>
        <v>3</v>
      </c>
      <c r="G29" s="42">
        <f t="shared" si="17"/>
        <v>0</v>
      </c>
      <c r="H29" s="42">
        <f t="shared" si="18"/>
        <v>0</v>
      </c>
      <c r="I29" s="42">
        <f t="shared" si="19"/>
        <v>1</v>
      </c>
      <c r="J29" s="42">
        <f t="shared" si="20"/>
        <v>0</v>
      </c>
      <c r="K29" s="42">
        <f t="shared" si="21"/>
        <v>0</v>
      </c>
      <c r="L29" s="45">
        <f t="shared" si="22"/>
        <v>2</v>
      </c>
      <c r="N29" s="46" t="s">
        <v>81</v>
      </c>
      <c r="O29" s="46">
        <v>1843</v>
      </c>
      <c r="P29" s="46">
        <v>59</v>
      </c>
      <c r="Q29" s="46">
        <v>41</v>
      </c>
      <c r="R29" s="46">
        <v>42</v>
      </c>
      <c r="S29" s="46">
        <v>42</v>
      </c>
      <c r="T29" s="46">
        <v>32</v>
      </c>
      <c r="U29" s="46">
        <v>36</v>
      </c>
      <c r="V29" s="46">
        <v>24</v>
      </c>
      <c r="W29" s="46">
        <v>20</v>
      </c>
      <c r="X29" s="46">
        <v>22</v>
      </c>
      <c r="Z29" s="46">
        <f t="shared" si="1"/>
        <v>60</v>
      </c>
      <c r="AA29" s="46">
        <f t="shared" si="2"/>
        <v>3</v>
      </c>
      <c r="AB29" s="46">
        <f t="shared" si="3"/>
        <v>1</v>
      </c>
      <c r="AC29" s="46">
        <f t="shared" si="4"/>
        <v>1</v>
      </c>
      <c r="AD29" s="46">
        <f t="shared" si="5"/>
        <v>2</v>
      </c>
      <c r="AE29" s="46">
        <f t="shared" si="6"/>
        <v>0</v>
      </c>
      <c r="AF29" s="46">
        <f t="shared" si="7"/>
        <v>0</v>
      </c>
      <c r="AG29" s="46">
        <f t="shared" si="8"/>
        <v>2</v>
      </c>
      <c r="AH29" s="46">
        <f t="shared" si="9"/>
        <v>0</v>
      </c>
      <c r="AI29" s="46">
        <f t="shared" si="10"/>
        <v>0</v>
      </c>
      <c r="AK29" s="46" t="s">
        <v>80</v>
      </c>
      <c r="AL29" s="46">
        <v>53</v>
      </c>
      <c r="AM29" s="46">
        <v>2</v>
      </c>
      <c r="AN29" s="46">
        <v>1</v>
      </c>
      <c r="AO29" s="46">
        <v>3</v>
      </c>
      <c r="AP29" s="46">
        <v>0</v>
      </c>
      <c r="AQ29" s="46">
        <v>0</v>
      </c>
      <c r="AR29" s="46">
        <v>1</v>
      </c>
      <c r="AS29" s="46">
        <v>0</v>
      </c>
      <c r="AT29" s="46">
        <v>0</v>
      </c>
      <c r="AU29" s="46">
        <v>2</v>
      </c>
      <c r="AV29" s="46">
        <v>0</v>
      </c>
    </row>
    <row r="30" spans="1:48" ht="15">
      <c r="A30" s="44">
        <v>28</v>
      </c>
      <c r="B30" s="43" t="str">
        <f t="shared" si="12"/>
        <v>Петя1979</v>
      </c>
      <c r="C30" s="47">
        <f t="shared" si="13"/>
        <v>53</v>
      </c>
      <c r="D30" s="41">
        <f t="shared" si="14"/>
        <v>2</v>
      </c>
      <c r="E30" s="42">
        <f t="shared" si="15"/>
        <v>0</v>
      </c>
      <c r="F30" s="42">
        <f t="shared" si="16"/>
        <v>1</v>
      </c>
      <c r="G30" s="42">
        <f t="shared" si="17"/>
        <v>3</v>
      </c>
      <c r="H30" s="42">
        <f t="shared" si="18"/>
        <v>1</v>
      </c>
      <c r="I30" s="42">
        <f t="shared" si="19"/>
        <v>0</v>
      </c>
      <c r="J30" s="42">
        <f t="shared" si="20"/>
        <v>1</v>
      </c>
      <c r="K30" s="42">
        <f t="shared" si="21"/>
        <v>1</v>
      </c>
      <c r="L30" s="45">
        <f t="shared" si="22"/>
        <v>0</v>
      </c>
      <c r="N30" s="46" t="s">
        <v>72</v>
      </c>
      <c r="O30" s="46">
        <v>1815</v>
      </c>
      <c r="P30" s="46">
        <v>49</v>
      </c>
      <c r="Q30" s="46">
        <v>40</v>
      </c>
      <c r="R30" s="46">
        <v>36</v>
      </c>
      <c r="S30" s="46">
        <v>37</v>
      </c>
      <c r="T30" s="46">
        <v>48</v>
      </c>
      <c r="U30" s="46">
        <v>34</v>
      </c>
      <c r="V30" s="46">
        <v>37</v>
      </c>
      <c r="W30" s="46">
        <v>30</v>
      </c>
      <c r="X30" s="46">
        <v>33</v>
      </c>
      <c r="Z30" s="46">
        <f t="shared" si="1"/>
        <v>61</v>
      </c>
      <c r="AA30" s="46">
        <f t="shared" si="2"/>
        <v>3</v>
      </c>
      <c r="AB30" s="46">
        <f t="shared" si="3"/>
        <v>1</v>
      </c>
      <c r="AC30" s="46">
        <f t="shared" si="4"/>
        <v>1</v>
      </c>
      <c r="AD30" s="46">
        <f t="shared" si="5"/>
        <v>1</v>
      </c>
      <c r="AE30" s="46">
        <f t="shared" si="6"/>
        <v>2</v>
      </c>
      <c r="AF30" s="46">
        <f t="shared" si="7"/>
        <v>0</v>
      </c>
      <c r="AG30" s="46">
        <f t="shared" si="8"/>
        <v>1</v>
      </c>
      <c r="AH30" s="46">
        <f t="shared" si="9"/>
        <v>0</v>
      </c>
      <c r="AI30" s="46">
        <f t="shared" si="10"/>
        <v>0</v>
      </c>
      <c r="AK30" s="46" t="s">
        <v>92</v>
      </c>
      <c r="AL30" s="46">
        <v>53</v>
      </c>
      <c r="AM30" s="46">
        <v>2</v>
      </c>
      <c r="AN30" s="46">
        <v>0</v>
      </c>
      <c r="AO30" s="46">
        <v>1</v>
      </c>
      <c r="AP30" s="46">
        <v>3</v>
      </c>
      <c r="AQ30" s="46">
        <v>1</v>
      </c>
      <c r="AR30" s="46">
        <v>0</v>
      </c>
      <c r="AS30" s="46">
        <v>1</v>
      </c>
      <c r="AT30" s="46">
        <v>1</v>
      </c>
      <c r="AU30" s="46">
        <v>0</v>
      </c>
      <c r="AV30" s="46">
        <v>0</v>
      </c>
    </row>
    <row r="31" spans="1:48" ht="15">
      <c r="A31" s="44">
        <v>29</v>
      </c>
      <c r="B31" s="43" t="str">
        <f t="shared" si="12"/>
        <v>Spartandr</v>
      </c>
      <c r="C31" s="47">
        <f t="shared" si="13"/>
        <v>51</v>
      </c>
      <c r="D31" s="41">
        <f t="shared" si="14"/>
        <v>2</v>
      </c>
      <c r="E31" s="42">
        <f t="shared" si="15"/>
        <v>1</v>
      </c>
      <c r="F31" s="42">
        <f t="shared" si="16"/>
        <v>0</v>
      </c>
      <c r="G31" s="42">
        <f t="shared" si="17"/>
        <v>3</v>
      </c>
      <c r="H31" s="42">
        <f t="shared" si="18"/>
        <v>0</v>
      </c>
      <c r="I31" s="42">
        <f t="shared" si="19"/>
        <v>0</v>
      </c>
      <c r="J31" s="42">
        <f t="shared" si="20"/>
        <v>2</v>
      </c>
      <c r="K31" s="42">
        <f t="shared" si="21"/>
        <v>0</v>
      </c>
      <c r="L31" s="45">
        <f t="shared" si="22"/>
        <v>1</v>
      </c>
      <c r="N31" s="46" t="s">
        <v>18</v>
      </c>
      <c r="O31" s="46">
        <v>1791</v>
      </c>
      <c r="P31" s="46">
        <v>53</v>
      </c>
      <c r="Q31" s="46">
        <v>47</v>
      </c>
      <c r="R31" s="46">
        <v>37</v>
      </c>
      <c r="S31" s="46">
        <v>38</v>
      </c>
      <c r="T31" s="46">
        <v>31</v>
      </c>
      <c r="U31" s="46">
        <v>32</v>
      </c>
      <c r="V31" s="46">
        <v>28</v>
      </c>
      <c r="W31" s="46">
        <v>30</v>
      </c>
      <c r="X31" s="46">
        <v>24</v>
      </c>
      <c r="Z31" s="46">
        <f aca="true" t="shared" si="24" ref="Z31:Z36">-O31+VLOOKUP($N31,turnir,2,FALSE)</f>
        <v>57</v>
      </c>
      <c r="AA31" s="46">
        <f aca="true" t="shared" si="25" ref="AA31:AA36">-P31+VLOOKUP($N31,turnir,3,FALSE)</f>
        <v>2</v>
      </c>
      <c r="AB31" s="46">
        <f aca="true" t="shared" si="26" ref="AB31:AB36">-Q31+VLOOKUP($N31,turnir,4,FALSE)</f>
        <v>2</v>
      </c>
      <c r="AC31" s="46">
        <f aca="true" t="shared" si="27" ref="AC31:AC36">-R31+VLOOKUP($N31,turnir,5,FALSE)</f>
        <v>2</v>
      </c>
      <c r="AD31" s="46">
        <f aca="true" t="shared" si="28" ref="AD31:AD36">-S31+VLOOKUP($N31,turnir,6,FALSE)</f>
        <v>0</v>
      </c>
      <c r="AE31" s="46">
        <f aca="true" t="shared" si="29" ref="AE31:AE36">-T31+VLOOKUP($N31,turnir,7,FALSE)</f>
        <v>1</v>
      </c>
      <c r="AF31" s="46">
        <f aca="true" t="shared" si="30" ref="AF31:AF36">-U31+VLOOKUP($N31,turnir,8,FALSE)</f>
        <v>0</v>
      </c>
      <c r="AG31" s="46">
        <f aca="true" t="shared" si="31" ref="AG31:AG36">-V31+VLOOKUP($N31,turnir,9,FALSE)</f>
        <v>0</v>
      </c>
      <c r="AH31" s="46">
        <f aca="true" t="shared" si="32" ref="AH31:AH36">-W31+VLOOKUP($N31,turnir,10,FALSE)</f>
        <v>2</v>
      </c>
      <c r="AI31" s="46">
        <f aca="true" t="shared" si="33" ref="AI31:AI36">-X31+VLOOKUP($N31,turnir,11,FALSE)</f>
        <v>0</v>
      </c>
      <c r="AK31" s="46" t="s">
        <v>63</v>
      </c>
      <c r="AL31" s="46">
        <v>51</v>
      </c>
      <c r="AM31" s="46">
        <v>2</v>
      </c>
      <c r="AN31" s="46">
        <v>1</v>
      </c>
      <c r="AO31" s="46">
        <v>0</v>
      </c>
      <c r="AP31" s="46">
        <v>3</v>
      </c>
      <c r="AQ31" s="46">
        <v>0</v>
      </c>
      <c r="AR31" s="46">
        <v>0</v>
      </c>
      <c r="AS31" s="46">
        <v>2</v>
      </c>
      <c r="AT31" s="46">
        <v>0</v>
      </c>
      <c r="AU31" s="46">
        <v>1</v>
      </c>
      <c r="AV31" s="46">
        <v>0</v>
      </c>
    </row>
    <row r="32" spans="1:48" ht="15">
      <c r="A32" s="44">
        <v>30</v>
      </c>
      <c r="B32" s="43" t="str">
        <f t="shared" si="12"/>
        <v>alexivan</v>
      </c>
      <c r="C32" s="47">
        <f t="shared" si="13"/>
        <v>45</v>
      </c>
      <c r="D32" s="41">
        <f t="shared" si="14"/>
        <v>2</v>
      </c>
      <c r="E32" s="42">
        <f t="shared" si="15"/>
        <v>1</v>
      </c>
      <c r="F32" s="42">
        <f t="shared" si="16"/>
        <v>1</v>
      </c>
      <c r="G32" s="42">
        <f t="shared" si="17"/>
        <v>0</v>
      </c>
      <c r="H32" s="42">
        <f t="shared" si="18"/>
        <v>1</v>
      </c>
      <c r="I32" s="42">
        <f t="shared" si="19"/>
        <v>0</v>
      </c>
      <c r="J32" s="42">
        <f t="shared" si="20"/>
        <v>1</v>
      </c>
      <c r="K32" s="42">
        <f t="shared" si="21"/>
        <v>1</v>
      </c>
      <c r="L32" s="45">
        <f t="shared" si="22"/>
        <v>2</v>
      </c>
      <c r="N32" s="46" t="s">
        <v>67</v>
      </c>
      <c r="O32" s="46">
        <v>1777</v>
      </c>
      <c r="P32" s="46">
        <v>46</v>
      </c>
      <c r="Q32" s="46">
        <v>51</v>
      </c>
      <c r="R32" s="46">
        <v>47</v>
      </c>
      <c r="S32" s="46">
        <v>28</v>
      </c>
      <c r="T32" s="46">
        <v>33</v>
      </c>
      <c r="U32" s="46">
        <v>32</v>
      </c>
      <c r="V32" s="46">
        <v>27</v>
      </c>
      <c r="W32" s="46">
        <v>30</v>
      </c>
      <c r="X32" s="46">
        <v>24</v>
      </c>
      <c r="Z32" s="46">
        <f t="shared" si="24"/>
        <v>0</v>
      </c>
      <c r="AA32" s="46">
        <f t="shared" si="25"/>
        <v>0</v>
      </c>
      <c r="AB32" s="46">
        <f t="shared" si="26"/>
        <v>0</v>
      </c>
      <c r="AC32" s="46">
        <f t="shared" si="27"/>
        <v>0</v>
      </c>
      <c r="AD32" s="46">
        <f t="shared" si="28"/>
        <v>0</v>
      </c>
      <c r="AE32" s="46">
        <f t="shared" si="29"/>
        <v>0</v>
      </c>
      <c r="AF32" s="46">
        <f t="shared" si="30"/>
        <v>0</v>
      </c>
      <c r="AG32" s="46">
        <f t="shared" si="31"/>
        <v>0</v>
      </c>
      <c r="AH32" s="46">
        <f t="shared" si="32"/>
        <v>0</v>
      </c>
      <c r="AI32" s="46">
        <f t="shared" si="33"/>
        <v>0</v>
      </c>
      <c r="AK32" s="46" t="s">
        <v>75</v>
      </c>
      <c r="AL32" s="46">
        <v>45</v>
      </c>
      <c r="AM32" s="46">
        <v>2</v>
      </c>
      <c r="AN32" s="46">
        <v>1</v>
      </c>
      <c r="AO32" s="46">
        <v>1</v>
      </c>
      <c r="AP32" s="46">
        <v>0</v>
      </c>
      <c r="AQ32" s="46">
        <v>1</v>
      </c>
      <c r="AR32" s="46">
        <v>0</v>
      </c>
      <c r="AS32" s="46">
        <v>1</v>
      </c>
      <c r="AT32" s="46">
        <v>1</v>
      </c>
      <c r="AU32" s="46">
        <v>2</v>
      </c>
      <c r="AV32" s="46">
        <v>0</v>
      </c>
    </row>
    <row r="33" spans="1:48" ht="15">
      <c r="A33" s="44">
        <v>31</v>
      </c>
      <c r="B33" s="43" t="str">
        <f t="shared" si="12"/>
        <v>demik-78</v>
      </c>
      <c r="C33" s="47">
        <f t="shared" si="13"/>
        <v>42</v>
      </c>
      <c r="D33" s="41">
        <f t="shared" si="14"/>
        <v>0</v>
      </c>
      <c r="E33" s="42">
        <f t="shared" si="15"/>
        <v>2</v>
      </c>
      <c r="F33" s="42">
        <f t="shared" si="16"/>
        <v>1</v>
      </c>
      <c r="G33" s="42">
        <f t="shared" si="17"/>
        <v>0</v>
      </c>
      <c r="H33" s="42">
        <f t="shared" si="18"/>
        <v>1</v>
      </c>
      <c r="I33" s="42">
        <f t="shared" si="19"/>
        <v>2</v>
      </c>
      <c r="J33" s="42">
        <f t="shared" si="20"/>
        <v>1</v>
      </c>
      <c r="K33" s="42">
        <f t="shared" si="21"/>
        <v>1</v>
      </c>
      <c r="L33" s="45">
        <f t="shared" si="22"/>
        <v>1</v>
      </c>
      <c r="N33" s="46" t="s">
        <v>82</v>
      </c>
      <c r="O33" s="46">
        <v>1668</v>
      </c>
      <c r="P33" s="46">
        <v>47</v>
      </c>
      <c r="Q33" s="46">
        <v>48</v>
      </c>
      <c r="R33" s="46">
        <v>39</v>
      </c>
      <c r="S33" s="46">
        <v>23</v>
      </c>
      <c r="T33" s="46">
        <v>33</v>
      </c>
      <c r="U33" s="46">
        <v>33</v>
      </c>
      <c r="V33" s="46">
        <v>27</v>
      </c>
      <c r="W33" s="46">
        <v>24</v>
      </c>
      <c r="X33" s="46">
        <v>24</v>
      </c>
      <c r="Z33" s="46">
        <f t="shared" si="24"/>
        <v>55</v>
      </c>
      <c r="AA33" s="46">
        <f t="shared" si="25"/>
        <v>2</v>
      </c>
      <c r="AB33" s="46">
        <f t="shared" si="26"/>
        <v>1</v>
      </c>
      <c r="AC33" s="46">
        <f t="shared" si="27"/>
        <v>2</v>
      </c>
      <c r="AD33" s="46">
        <f t="shared" si="28"/>
        <v>0</v>
      </c>
      <c r="AE33" s="46">
        <f t="shared" si="29"/>
        <v>1</v>
      </c>
      <c r="AF33" s="46">
        <f t="shared" si="30"/>
        <v>2</v>
      </c>
      <c r="AG33" s="46">
        <f t="shared" si="31"/>
        <v>0</v>
      </c>
      <c r="AH33" s="46">
        <f t="shared" si="32"/>
        <v>1</v>
      </c>
      <c r="AI33" s="46">
        <f t="shared" si="33"/>
        <v>0</v>
      </c>
      <c r="AK33" s="46" t="s">
        <v>19</v>
      </c>
      <c r="AL33" s="46">
        <v>42</v>
      </c>
      <c r="AM33" s="46">
        <v>0</v>
      </c>
      <c r="AN33" s="46">
        <v>2</v>
      </c>
      <c r="AO33" s="46">
        <v>1</v>
      </c>
      <c r="AP33" s="46">
        <v>0</v>
      </c>
      <c r="AQ33" s="46">
        <v>1</v>
      </c>
      <c r="AR33" s="46">
        <v>2</v>
      </c>
      <c r="AS33" s="46">
        <v>1</v>
      </c>
      <c r="AT33" s="46">
        <v>1</v>
      </c>
      <c r="AU33" s="46">
        <v>1</v>
      </c>
      <c r="AV33" s="46">
        <v>0</v>
      </c>
    </row>
    <row r="34" spans="1:48" ht="15">
      <c r="A34" s="44">
        <v>32</v>
      </c>
      <c r="B34" s="43" t="str">
        <f t="shared" si="12"/>
        <v>SuperVlad</v>
      </c>
      <c r="C34" s="47">
        <f t="shared" si="13"/>
        <v>0</v>
      </c>
      <c r="D34" s="41">
        <f t="shared" si="14"/>
        <v>0</v>
      </c>
      <c r="E34" s="42">
        <f t="shared" si="15"/>
        <v>0</v>
      </c>
      <c r="F34" s="42">
        <f t="shared" si="16"/>
        <v>0</v>
      </c>
      <c r="G34" s="42">
        <f t="shared" si="17"/>
        <v>0</v>
      </c>
      <c r="H34" s="42">
        <f t="shared" si="18"/>
        <v>0</v>
      </c>
      <c r="I34" s="42">
        <f t="shared" si="19"/>
        <v>0</v>
      </c>
      <c r="J34" s="42">
        <f t="shared" si="20"/>
        <v>0</v>
      </c>
      <c r="K34" s="42">
        <f t="shared" si="21"/>
        <v>0</v>
      </c>
      <c r="L34" s="45">
        <f t="shared" si="22"/>
        <v>0</v>
      </c>
      <c r="N34" s="46" t="s">
        <v>70</v>
      </c>
      <c r="O34" s="46">
        <v>1634</v>
      </c>
      <c r="P34" s="46">
        <v>46</v>
      </c>
      <c r="Q34" s="46">
        <v>36</v>
      </c>
      <c r="R34" s="46">
        <v>45</v>
      </c>
      <c r="S34" s="46">
        <v>23</v>
      </c>
      <c r="T34" s="46">
        <v>39</v>
      </c>
      <c r="U34" s="46">
        <v>35</v>
      </c>
      <c r="V34" s="46">
        <v>24</v>
      </c>
      <c r="W34" s="46">
        <v>24</v>
      </c>
      <c r="X34" s="46">
        <v>24</v>
      </c>
      <c r="Z34" s="46">
        <f t="shared" si="24"/>
        <v>0</v>
      </c>
      <c r="AA34" s="46">
        <f t="shared" si="25"/>
        <v>0</v>
      </c>
      <c r="AB34" s="46">
        <f t="shared" si="26"/>
        <v>0</v>
      </c>
      <c r="AC34" s="46">
        <f t="shared" si="27"/>
        <v>0</v>
      </c>
      <c r="AD34" s="46">
        <f t="shared" si="28"/>
        <v>0</v>
      </c>
      <c r="AE34" s="46">
        <f t="shared" si="29"/>
        <v>0</v>
      </c>
      <c r="AF34" s="46">
        <f t="shared" si="30"/>
        <v>0</v>
      </c>
      <c r="AG34" s="46">
        <f t="shared" si="31"/>
        <v>0</v>
      </c>
      <c r="AH34" s="46">
        <f t="shared" si="32"/>
        <v>0</v>
      </c>
      <c r="AI34" s="46">
        <f t="shared" si="33"/>
        <v>0</v>
      </c>
      <c r="AK34" s="46" t="s">
        <v>69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</row>
    <row r="35" spans="1:48" ht="15">
      <c r="A35" s="44">
        <v>33</v>
      </c>
      <c r="B35" s="43" t="str">
        <f t="shared" si="12"/>
        <v>Alfred61</v>
      </c>
      <c r="C35" s="47">
        <f t="shared" si="13"/>
        <v>0</v>
      </c>
      <c r="D35" s="41">
        <f t="shared" si="14"/>
        <v>0</v>
      </c>
      <c r="E35" s="42">
        <f t="shared" si="15"/>
        <v>0</v>
      </c>
      <c r="F35" s="42">
        <f t="shared" si="16"/>
        <v>0</v>
      </c>
      <c r="G35" s="42">
        <f t="shared" si="17"/>
        <v>0</v>
      </c>
      <c r="H35" s="42">
        <f t="shared" si="18"/>
        <v>0</v>
      </c>
      <c r="I35" s="42">
        <f t="shared" si="19"/>
        <v>0</v>
      </c>
      <c r="J35" s="42">
        <f t="shared" si="20"/>
        <v>0</v>
      </c>
      <c r="K35" s="42">
        <f t="shared" si="21"/>
        <v>0</v>
      </c>
      <c r="L35" s="45">
        <f t="shared" si="22"/>
        <v>0</v>
      </c>
      <c r="N35" s="46" t="s">
        <v>68</v>
      </c>
      <c r="O35" s="46">
        <v>1627</v>
      </c>
      <c r="P35" s="46">
        <v>41</v>
      </c>
      <c r="Q35" s="46">
        <v>40</v>
      </c>
      <c r="R35" s="46">
        <v>40</v>
      </c>
      <c r="S35" s="46">
        <v>36</v>
      </c>
      <c r="T35" s="46">
        <v>35</v>
      </c>
      <c r="U35" s="46">
        <v>29</v>
      </c>
      <c r="V35" s="46">
        <v>26</v>
      </c>
      <c r="W35" s="46">
        <v>26</v>
      </c>
      <c r="X35" s="46">
        <v>21</v>
      </c>
      <c r="Z35" s="46">
        <f t="shared" si="24"/>
        <v>0</v>
      </c>
      <c r="AA35" s="46">
        <f t="shared" si="25"/>
        <v>0</v>
      </c>
      <c r="AB35" s="46">
        <f t="shared" si="26"/>
        <v>0</v>
      </c>
      <c r="AC35" s="46">
        <f t="shared" si="27"/>
        <v>0</v>
      </c>
      <c r="AD35" s="46">
        <f t="shared" si="28"/>
        <v>0</v>
      </c>
      <c r="AE35" s="46">
        <f t="shared" si="29"/>
        <v>0</v>
      </c>
      <c r="AF35" s="46">
        <f t="shared" si="30"/>
        <v>0</v>
      </c>
      <c r="AG35" s="46">
        <f t="shared" si="31"/>
        <v>0</v>
      </c>
      <c r="AH35" s="46">
        <f t="shared" si="32"/>
        <v>0</v>
      </c>
      <c r="AI35" s="46">
        <f t="shared" si="33"/>
        <v>0</v>
      </c>
      <c r="AK35" s="46" t="s">
        <v>67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</row>
    <row r="36" spans="1:48" ht="15">
      <c r="A36" s="44">
        <v>34</v>
      </c>
      <c r="B36" s="43" t="str">
        <f t="shared" si="12"/>
        <v>Алкаш</v>
      </c>
      <c r="C36" s="47">
        <f t="shared" si="13"/>
        <v>0</v>
      </c>
      <c r="D36" s="41">
        <f t="shared" si="14"/>
        <v>0</v>
      </c>
      <c r="E36" s="42">
        <f t="shared" si="15"/>
        <v>0</v>
      </c>
      <c r="F36" s="42">
        <f t="shared" si="16"/>
        <v>0</v>
      </c>
      <c r="G36" s="42">
        <f t="shared" si="17"/>
        <v>0</v>
      </c>
      <c r="H36" s="42">
        <f t="shared" si="18"/>
        <v>0</v>
      </c>
      <c r="I36" s="42">
        <f t="shared" si="19"/>
        <v>0</v>
      </c>
      <c r="J36" s="42">
        <f t="shared" si="20"/>
        <v>0</v>
      </c>
      <c r="K36" s="42">
        <f t="shared" si="21"/>
        <v>0</v>
      </c>
      <c r="L36" s="45">
        <f t="shared" si="22"/>
        <v>0</v>
      </c>
      <c r="N36" s="46" t="s">
        <v>83</v>
      </c>
      <c r="O36" s="46">
        <v>1561</v>
      </c>
      <c r="P36" s="46">
        <v>51</v>
      </c>
      <c r="Q36" s="46">
        <v>41</v>
      </c>
      <c r="R36" s="46">
        <v>28</v>
      </c>
      <c r="S36" s="46">
        <v>30</v>
      </c>
      <c r="T36" s="46">
        <v>31</v>
      </c>
      <c r="U36" s="46">
        <v>25</v>
      </c>
      <c r="V36" s="46">
        <v>25</v>
      </c>
      <c r="W36" s="46">
        <v>25</v>
      </c>
      <c r="X36" s="46">
        <v>18</v>
      </c>
      <c r="Z36" s="46">
        <f t="shared" si="24"/>
        <v>0</v>
      </c>
      <c r="AA36" s="46">
        <f t="shared" si="25"/>
        <v>0</v>
      </c>
      <c r="AB36" s="46">
        <f t="shared" si="26"/>
        <v>0</v>
      </c>
      <c r="AC36" s="46">
        <f t="shared" si="27"/>
        <v>0</v>
      </c>
      <c r="AD36" s="46">
        <f t="shared" si="28"/>
        <v>0</v>
      </c>
      <c r="AE36" s="46">
        <f t="shared" si="29"/>
        <v>0</v>
      </c>
      <c r="AF36" s="46">
        <f t="shared" si="30"/>
        <v>0</v>
      </c>
      <c r="AG36" s="46">
        <f t="shared" si="31"/>
        <v>0</v>
      </c>
      <c r="AH36" s="46">
        <f t="shared" si="32"/>
        <v>0</v>
      </c>
      <c r="AI36" s="46">
        <f t="shared" si="33"/>
        <v>0</v>
      </c>
      <c r="AK36" s="46" t="s">
        <v>70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</row>
    <row r="37" spans="1:48" ht="15">
      <c r="A37" s="44">
        <v>35</v>
      </c>
      <c r="B37" s="43" t="str">
        <f t="shared" si="12"/>
        <v>digor</v>
      </c>
      <c r="C37" s="47">
        <f t="shared" si="13"/>
        <v>0</v>
      </c>
      <c r="D37" s="41">
        <f t="shared" si="14"/>
        <v>0</v>
      </c>
      <c r="E37" s="42">
        <f t="shared" si="15"/>
        <v>0</v>
      </c>
      <c r="F37" s="42">
        <f t="shared" si="16"/>
        <v>0</v>
      </c>
      <c r="G37" s="42">
        <f t="shared" si="17"/>
        <v>0</v>
      </c>
      <c r="H37" s="42">
        <f t="shared" si="18"/>
        <v>0</v>
      </c>
      <c r="I37" s="42">
        <f t="shared" si="19"/>
        <v>0</v>
      </c>
      <c r="J37" s="42">
        <f t="shared" si="20"/>
        <v>0</v>
      </c>
      <c r="K37" s="42">
        <f t="shared" si="21"/>
        <v>0</v>
      </c>
      <c r="L37" s="45">
        <f t="shared" si="22"/>
        <v>0</v>
      </c>
      <c r="N37" s="46" t="s">
        <v>75</v>
      </c>
      <c r="O37" s="46">
        <v>1500</v>
      </c>
      <c r="P37" s="46">
        <v>42</v>
      </c>
      <c r="Q37" s="46">
        <v>36</v>
      </c>
      <c r="R37" s="46">
        <v>31</v>
      </c>
      <c r="S37" s="46">
        <v>27</v>
      </c>
      <c r="T37" s="46">
        <v>34</v>
      </c>
      <c r="U37" s="46">
        <v>33</v>
      </c>
      <c r="V37" s="46">
        <v>26</v>
      </c>
      <c r="W37" s="46">
        <v>28</v>
      </c>
      <c r="X37" s="46">
        <v>19</v>
      </c>
      <c r="Z37" s="46">
        <f aca="true" t="shared" si="34" ref="Z37:Z42">-O37+VLOOKUP($N37,turnir,2,FALSE)</f>
        <v>45</v>
      </c>
      <c r="AA37" s="46">
        <f aca="true" t="shared" si="35" ref="AA37:AA42">-P37+VLOOKUP($N37,turnir,3,FALSE)</f>
        <v>2</v>
      </c>
      <c r="AB37" s="46">
        <f aca="true" t="shared" si="36" ref="AB37:AB42">-Q37+VLOOKUP($N37,turnir,4,FALSE)</f>
        <v>1</v>
      </c>
      <c r="AC37" s="46">
        <f aca="true" t="shared" si="37" ref="AC37:AC42">-R37+VLOOKUP($N37,turnir,5,FALSE)</f>
        <v>1</v>
      </c>
      <c r="AD37" s="46">
        <f aca="true" t="shared" si="38" ref="AD37:AD42">-S37+VLOOKUP($N37,turnir,6,FALSE)</f>
        <v>0</v>
      </c>
      <c r="AE37" s="46">
        <f aca="true" t="shared" si="39" ref="AE37:AE42">-T37+VLOOKUP($N37,turnir,7,FALSE)</f>
        <v>1</v>
      </c>
      <c r="AF37" s="46">
        <f aca="true" t="shared" si="40" ref="AF37:AF42">-U37+VLOOKUP($N37,turnir,8,FALSE)</f>
        <v>0</v>
      </c>
      <c r="AG37" s="46">
        <f aca="true" t="shared" si="41" ref="AG37:AG42">-V37+VLOOKUP($N37,turnir,9,FALSE)</f>
        <v>1</v>
      </c>
      <c r="AH37" s="46">
        <f aca="true" t="shared" si="42" ref="AH37:AH42">-W37+VLOOKUP($N37,turnir,10,FALSE)</f>
        <v>1</v>
      </c>
      <c r="AI37" s="46">
        <f aca="true" t="shared" si="43" ref="AI37:AI42">-X37+VLOOKUP($N37,turnir,11,FALSE)</f>
        <v>2</v>
      </c>
      <c r="AK37" s="46" t="s">
        <v>68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</row>
    <row r="38" spans="1:48" ht="15">
      <c r="A38" s="44">
        <v>36</v>
      </c>
      <c r="B38" s="43" t="str">
        <f t="shared" si="12"/>
        <v>Menshevick</v>
      </c>
      <c r="C38" s="47">
        <f t="shared" si="13"/>
        <v>0</v>
      </c>
      <c r="D38" s="41">
        <f t="shared" si="14"/>
        <v>0</v>
      </c>
      <c r="E38" s="42">
        <f t="shared" si="15"/>
        <v>0</v>
      </c>
      <c r="F38" s="42">
        <f t="shared" si="16"/>
        <v>0</v>
      </c>
      <c r="G38" s="42">
        <f t="shared" si="17"/>
        <v>0</v>
      </c>
      <c r="H38" s="42">
        <f t="shared" si="18"/>
        <v>0</v>
      </c>
      <c r="I38" s="42">
        <f t="shared" si="19"/>
        <v>0</v>
      </c>
      <c r="J38" s="42">
        <f t="shared" si="20"/>
        <v>0</v>
      </c>
      <c r="K38" s="42">
        <f t="shared" si="21"/>
        <v>0</v>
      </c>
      <c r="L38" s="45">
        <f t="shared" si="22"/>
        <v>0</v>
      </c>
      <c r="N38" s="46" t="s">
        <v>90</v>
      </c>
      <c r="O38" s="46">
        <v>852</v>
      </c>
      <c r="P38" s="46">
        <v>26</v>
      </c>
      <c r="Q38" s="46">
        <v>15</v>
      </c>
      <c r="R38" s="46">
        <v>18</v>
      </c>
      <c r="S38" s="46">
        <v>16</v>
      </c>
      <c r="T38" s="46">
        <v>23</v>
      </c>
      <c r="U38" s="46">
        <v>19</v>
      </c>
      <c r="V38" s="46">
        <v>11</v>
      </c>
      <c r="W38" s="46">
        <v>17</v>
      </c>
      <c r="X38" s="46">
        <v>18</v>
      </c>
      <c r="Z38" s="46">
        <f t="shared" si="34"/>
        <v>0</v>
      </c>
      <c r="AA38" s="46">
        <f t="shared" si="35"/>
        <v>0</v>
      </c>
      <c r="AB38" s="46">
        <f t="shared" si="36"/>
        <v>0</v>
      </c>
      <c r="AC38" s="46">
        <f t="shared" si="37"/>
        <v>0</v>
      </c>
      <c r="AD38" s="46">
        <f t="shared" si="38"/>
        <v>0</v>
      </c>
      <c r="AE38" s="46">
        <f t="shared" si="39"/>
        <v>0</v>
      </c>
      <c r="AF38" s="46">
        <f t="shared" si="40"/>
        <v>0</v>
      </c>
      <c r="AG38" s="46">
        <f t="shared" si="41"/>
        <v>0</v>
      </c>
      <c r="AH38" s="46">
        <f t="shared" si="42"/>
        <v>0</v>
      </c>
      <c r="AI38" s="46">
        <f t="shared" si="43"/>
        <v>0</v>
      </c>
      <c r="AK38" s="46" t="s">
        <v>83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</row>
    <row r="39" spans="1:48" ht="15">
      <c r="A39" s="84">
        <v>37</v>
      </c>
      <c r="B39" s="85" t="str">
        <f t="shared" si="12"/>
        <v>zarathustra</v>
      </c>
      <c r="C39" s="86">
        <f t="shared" si="13"/>
        <v>0</v>
      </c>
      <c r="D39" s="87">
        <f t="shared" si="14"/>
        <v>0</v>
      </c>
      <c r="E39" s="88">
        <f t="shared" si="15"/>
        <v>0</v>
      </c>
      <c r="F39" s="88">
        <f t="shared" si="16"/>
        <v>0</v>
      </c>
      <c r="G39" s="88">
        <f t="shared" si="17"/>
        <v>0</v>
      </c>
      <c r="H39" s="88">
        <f t="shared" si="18"/>
        <v>0</v>
      </c>
      <c r="I39" s="88">
        <f t="shared" si="19"/>
        <v>0</v>
      </c>
      <c r="J39" s="88">
        <f t="shared" si="20"/>
        <v>0</v>
      </c>
      <c r="K39" s="88">
        <f t="shared" si="21"/>
        <v>0</v>
      </c>
      <c r="L39" s="89">
        <f t="shared" si="22"/>
        <v>0</v>
      </c>
      <c r="N39" s="46" t="s">
        <v>78</v>
      </c>
      <c r="O39" s="46">
        <v>587</v>
      </c>
      <c r="P39" s="46">
        <v>14</v>
      </c>
      <c r="Q39" s="46">
        <v>19</v>
      </c>
      <c r="R39" s="46">
        <v>16</v>
      </c>
      <c r="S39" s="46">
        <v>9</v>
      </c>
      <c r="T39" s="46">
        <v>9</v>
      </c>
      <c r="U39" s="46">
        <v>9</v>
      </c>
      <c r="V39" s="46">
        <v>10</v>
      </c>
      <c r="W39" s="46">
        <v>11</v>
      </c>
      <c r="X39" s="46">
        <v>10</v>
      </c>
      <c r="Z39" s="46">
        <f t="shared" si="34"/>
        <v>0</v>
      </c>
      <c r="AA39" s="46">
        <f t="shared" si="35"/>
        <v>0</v>
      </c>
      <c r="AB39" s="46">
        <f t="shared" si="36"/>
        <v>0</v>
      </c>
      <c r="AC39" s="46">
        <f t="shared" si="37"/>
        <v>0</v>
      </c>
      <c r="AD39" s="46">
        <f t="shared" si="38"/>
        <v>0</v>
      </c>
      <c r="AE39" s="46">
        <f t="shared" si="39"/>
        <v>0</v>
      </c>
      <c r="AF39" s="46">
        <f t="shared" si="40"/>
        <v>0</v>
      </c>
      <c r="AG39" s="46">
        <f t="shared" si="41"/>
        <v>0</v>
      </c>
      <c r="AH39" s="46">
        <f t="shared" si="42"/>
        <v>0</v>
      </c>
      <c r="AI39" s="46">
        <f t="shared" si="43"/>
        <v>0</v>
      </c>
      <c r="AK39" s="46" t="s">
        <v>90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</row>
    <row r="40" spans="1:48" ht="15.75" thickBot="1">
      <c r="A40" s="90">
        <v>38</v>
      </c>
      <c r="B40" s="91" t="str">
        <f t="shared" si="12"/>
        <v>Trottier</v>
      </c>
      <c r="C40" s="92">
        <f t="shared" si="13"/>
        <v>0</v>
      </c>
      <c r="D40" s="93">
        <f t="shared" si="14"/>
        <v>0</v>
      </c>
      <c r="E40" s="94">
        <f t="shared" si="15"/>
        <v>0</v>
      </c>
      <c r="F40" s="94">
        <f t="shared" si="16"/>
        <v>0</v>
      </c>
      <c r="G40" s="94">
        <f t="shared" si="17"/>
        <v>0</v>
      </c>
      <c r="H40" s="94">
        <f t="shared" si="18"/>
        <v>0</v>
      </c>
      <c r="I40" s="94">
        <f t="shared" si="19"/>
        <v>0</v>
      </c>
      <c r="J40" s="94">
        <f t="shared" si="20"/>
        <v>0</v>
      </c>
      <c r="K40" s="94">
        <f t="shared" si="21"/>
        <v>0</v>
      </c>
      <c r="L40" s="95">
        <f t="shared" si="22"/>
        <v>0</v>
      </c>
      <c r="N40" s="46" t="s">
        <v>92</v>
      </c>
      <c r="O40" s="46">
        <v>494</v>
      </c>
      <c r="P40" s="46">
        <v>14</v>
      </c>
      <c r="Q40" s="46">
        <v>15</v>
      </c>
      <c r="R40" s="46">
        <v>9</v>
      </c>
      <c r="S40" s="46">
        <v>8</v>
      </c>
      <c r="T40" s="46">
        <v>7</v>
      </c>
      <c r="U40" s="46">
        <v>8</v>
      </c>
      <c r="V40" s="46">
        <v>13</v>
      </c>
      <c r="W40" s="46">
        <v>12</v>
      </c>
      <c r="X40" s="46">
        <v>7</v>
      </c>
      <c r="Z40" s="46">
        <f t="shared" si="34"/>
        <v>53</v>
      </c>
      <c r="AA40" s="46">
        <f t="shared" si="35"/>
        <v>2</v>
      </c>
      <c r="AB40" s="46">
        <f t="shared" si="36"/>
        <v>0</v>
      </c>
      <c r="AC40" s="46">
        <f t="shared" si="37"/>
        <v>1</v>
      </c>
      <c r="AD40" s="46">
        <f t="shared" si="38"/>
        <v>3</v>
      </c>
      <c r="AE40" s="46">
        <f t="shared" si="39"/>
        <v>1</v>
      </c>
      <c r="AF40" s="46">
        <f t="shared" si="40"/>
        <v>0</v>
      </c>
      <c r="AG40" s="46">
        <f t="shared" si="41"/>
        <v>1</v>
      </c>
      <c r="AH40" s="46">
        <f t="shared" si="42"/>
        <v>1</v>
      </c>
      <c r="AI40" s="46">
        <f t="shared" si="43"/>
        <v>0</v>
      </c>
      <c r="AK40" s="46" t="s">
        <v>78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</row>
    <row r="41" spans="14:48" ht="15">
      <c r="N41" s="46" t="s">
        <v>84</v>
      </c>
      <c r="O41" s="46">
        <v>229</v>
      </c>
      <c r="P41" s="46">
        <v>5</v>
      </c>
      <c r="Q41" s="46">
        <v>8</v>
      </c>
      <c r="R41" s="46">
        <v>4</v>
      </c>
      <c r="S41" s="46">
        <v>4</v>
      </c>
      <c r="T41" s="46">
        <v>4</v>
      </c>
      <c r="U41" s="46">
        <v>2</v>
      </c>
      <c r="V41" s="46">
        <v>6</v>
      </c>
      <c r="W41" s="46">
        <v>10</v>
      </c>
      <c r="X41" s="46">
        <v>2</v>
      </c>
      <c r="Z41" s="46">
        <f t="shared" si="34"/>
        <v>0</v>
      </c>
      <c r="AA41" s="46">
        <f t="shared" si="35"/>
        <v>0</v>
      </c>
      <c r="AB41" s="46">
        <f t="shared" si="36"/>
        <v>0</v>
      </c>
      <c r="AC41" s="46">
        <f t="shared" si="37"/>
        <v>0</v>
      </c>
      <c r="AD41" s="46">
        <f t="shared" si="38"/>
        <v>0</v>
      </c>
      <c r="AE41" s="46">
        <f t="shared" si="39"/>
        <v>0</v>
      </c>
      <c r="AF41" s="46">
        <f t="shared" si="40"/>
        <v>0</v>
      </c>
      <c r="AG41" s="46">
        <f t="shared" si="41"/>
        <v>0</v>
      </c>
      <c r="AH41" s="46">
        <f t="shared" si="42"/>
        <v>0</v>
      </c>
      <c r="AI41" s="46">
        <f t="shared" si="43"/>
        <v>0</v>
      </c>
      <c r="AK41" s="46" t="s">
        <v>84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</row>
    <row r="42" spans="14:48" ht="15">
      <c r="N42" s="46" t="s">
        <v>60</v>
      </c>
      <c r="O42" s="46">
        <v>126</v>
      </c>
      <c r="P42" s="46">
        <v>3</v>
      </c>
      <c r="Q42" s="46">
        <v>4</v>
      </c>
      <c r="R42" s="46">
        <v>3</v>
      </c>
      <c r="S42" s="46">
        <v>1</v>
      </c>
      <c r="T42" s="46">
        <v>1</v>
      </c>
      <c r="U42" s="46">
        <v>5</v>
      </c>
      <c r="V42" s="46">
        <v>3</v>
      </c>
      <c r="W42" s="46">
        <v>2</v>
      </c>
      <c r="X42" s="46">
        <v>2</v>
      </c>
      <c r="Z42" s="46">
        <f t="shared" si="34"/>
        <v>0</v>
      </c>
      <c r="AA42" s="46">
        <f t="shared" si="35"/>
        <v>0</v>
      </c>
      <c r="AB42" s="46">
        <f t="shared" si="36"/>
        <v>0</v>
      </c>
      <c r="AC42" s="46">
        <f t="shared" si="37"/>
        <v>0</v>
      </c>
      <c r="AD42" s="46">
        <f t="shared" si="38"/>
        <v>0</v>
      </c>
      <c r="AE42" s="46">
        <f t="shared" si="39"/>
        <v>0</v>
      </c>
      <c r="AF42" s="46">
        <f t="shared" si="40"/>
        <v>0</v>
      </c>
      <c r="AG42" s="46">
        <f t="shared" si="41"/>
        <v>0</v>
      </c>
      <c r="AH42" s="46">
        <f t="shared" si="42"/>
        <v>0</v>
      </c>
      <c r="AI42" s="46">
        <f t="shared" si="43"/>
        <v>0</v>
      </c>
      <c r="AK42" s="46" t="s">
        <v>60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AM8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11.28125" style="0" hidden="1" customWidth="1"/>
    <col min="3" max="5" width="9.140625" style="0" hidden="1" customWidth="1"/>
    <col min="6" max="6" width="17.8515625" style="0" bestFit="1" customWidth="1"/>
    <col min="7" max="7" width="5.28125" style="0" customWidth="1"/>
    <col min="8" max="8" width="10.7109375" style="0" customWidth="1"/>
    <col min="9" max="9" width="4.8515625" style="0" customWidth="1"/>
    <col min="10" max="10" width="17.8515625" style="0" bestFit="1" customWidth="1"/>
    <col min="11" max="11" width="5.00390625" style="0" customWidth="1"/>
    <col min="25" max="31" width="9.140625" style="0" hidden="1" customWidth="1"/>
  </cols>
  <sheetData>
    <row r="1" spans="1:39" ht="15.75" thickBot="1">
      <c r="A1" s="206"/>
      <c r="B1" s="206" t="s">
        <v>51</v>
      </c>
      <c r="C1" s="206" t="s">
        <v>52</v>
      </c>
      <c r="D1" s="206"/>
      <c r="E1" s="206"/>
      <c r="F1" s="207" t="s">
        <v>51</v>
      </c>
      <c r="G1" s="206"/>
      <c r="H1" s="206"/>
      <c r="I1" s="206"/>
      <c r="J1" s="207" t="s">
        <v>53</v>
      </c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</row>
    <row r="2" spans="1:39" ht="15">
      <c r="A2" s="96">
        <v>1</v>
      </c>
      <c r="B2" s="97"/>
      <c r="C2" s="97"/>
      <c r="D2" s="97"/>
      <c r="E2" s="97"/>
      <c r="F2" s="97" t="s">
        <v>73</v>
      </c>
      <c r="G2" s="98">
        <v>84</v>
      </c>
      <c r="H2" s="247" t="s">
        <v>86</v>
      </c>
      <c r="I2" s="215">
        <v>1</v>
      </c>
      <c r="J2" s="216" t="s">
        <v>73</v>
      </c>
      <c r="K2" s="217">
        <v>34</v>
      </c>
      <c r="L2" s="208"/>
      <c r="M2" s="209"/>
      <c r="N2" s="209"/>
      <c r="O2" s="209"/>
      <c r="P2" s="206"/>
      <c r="Q2" s="206"/>
      <c r="R2" s="206"/>
      <c r="S2" s="206"/>
      <c r="T2" s="206"/>
      <c r="U2" s="206"/>
      <c r="V2" s="206"/>
      <c r="W2" s="206"/>
      <c r="X2" s="206"/>
      <c r="Y2" s="206" t="s">
        <v>73</v>
      </c>
      <c r="Z2" s="206">
        <v>82</v>
      </c>
      <c r="AA2" s="206">
        <v>34</v>
      </c>
      <c r="AB2" s="206">
        <v>2</v>
      </c>
      <c r="AC2" s="206">
        <v>0</v>
      </c>
      <c r="AD2" s="206">
        <v>84</v>
      </c>
      <c r="AE2" s="206">
        <v>34</v>
      </c>
      <c r="AF2" s="206"/>
      <c r="AG2" s="206"/>
      <c r="AH2" s="206"/>
      <c r="AI2" s="206"/>
      <c r="AJ2" s="206"/>
      <c r="AK2" s="206"/>
      <c r="AL2" s="206"/>
      <c r="AM2" s="206"/>
    </row>
    <row r="3" spans="1:39" ht="15">
      <c r="A3" s="99">
        <v>2</v>
      </c>
      <c r="B3" s="100"/>
      <c r="C3" s="100"/>
      <c r="D3" s="100"/>
      <c r="E3" s="100"/>
      <c r="F3" s="100" t="s">
        <v>20</v>
      </c>
      <c r="G3" s="101">
        <v>73</v>
      </c>
      <c r="H3" s="248"/>
      <c r="I3" s="218">
        <v>2</v>
      </c>
      <c r="J3" s="219" t="s">
        <v>16</v>
      </c>
      <c r="K3" s="220">
        <v>29</v>
      </c>
      <c r="L3" s="210"/>
      <c r="M3" s="211"/>
      <c r="N3" s="211"/>
      <c r="O3" s="211"/>
      <c r="P3" s="206"/>
      <c r="Q3" s="206"/>
      <c r="R3" s="206"/>
      <c r="S3" s="206"/>
      <c r="T3" s="206"/>
      <c r="U3" s="206"/>
      <c r="V3" s="206"/>
      <c r="W3" s="206"/>
      <c r="X3" s="206"/>
      <c r="Y3" s="206" t="s">
        <v>16</v>
      </c>
      <c r="Z3" s="206">
        <v>58</v>
      </c>
      <c r="AA3" s="206">
        <v>29</v>
      </c>
      <c r="AB3" s="206">
        <v>4</v>
      </c>
      <c r="AC3" s="206">
        <v>0</v>
      </c>
      <c r="AD3" s="206">
        <v>62</v>
      </c>
      <c r="AE3" s="206">
        <v>29</v>
      </c>
      <c r="AF3" s="206"/>
      <c r="AG3" s="206"/>
      <c r="AH3" s="206"/>
      <c r="AI3" s="206"/>
      <c r="AJ3" s="206"/>
      <c r="AK3" s="206"/>
      <c r="AL3" s="206"/>
      <c r="AM3" s="206"/>
    </row>
    <row r="4" spans="1:39" ht="15">
      <c r="A4" s="99">
        <v>3</v>
      </c>
      <c r="B4" s="100"/>
      <c r="C4" s="100"/>
      <c r="D4" s="100"/>
      <c r="E4" s="100"/>
      <c r="F4" s="100" t="s">
        <v>16</v>
      </c>
      <c r="G4" s="101">
        <v>62</v>
      </c>
      <c r="H4" s="248"/>
      <c r="I4" s="218">
        <v>3</v>
      </c>
      <c r="J4" s="219" t="s">
        <v>26</v>
      </c>
      <c r="K4" s="220">
        <v>29</v>
      </c>
      <c r="L4" s="210"/>
      <c r="M4" s="211"/>
      <c r="N4" s="211"/>
      <c r="O4" s="211"/>
      <c r="P4" s="206"/>
      <c r="Q4" s="206"/>
      <c r="R4" s="206"/>
      <c r="S4" s="206"/>
      <c r="T4" s="206"/>
      <c r="U4" s="206"/>
      <c r="V4" s="206"/>
      <c r="W4" s="206"/>
      <c r="X4" s="206"/>
      <c r="Y4" s="206" t="s">
        <v>26</v>
      </c>
      <c r="Z4" s="206">
        <v>59</v>
      </c>
      <c r="AA4" s="206">
        <v>24</v>
      </c>
      <c r="AB4" s="206">
        <v>0</v>
      </c>
      <c r="AC4" s="206">
        <v>5</v>
      </c>
      <c r="AD4" s="206">
        <v>59</v>
      </c>
      <c r="AE4" s="206">
        <v>29</v>
      </c>
      <c r="AF4" s="206"/>
      <c r="AG4" s="206"/>
      <c r="AH4" s="206"/>
      <c r="AI4" s="206"/>
      <c r="AJ4" s="206"/>
      <c r="AK4" s="206"/>
      <c r="AL4" s="206"/>
      <c r="AM4" s="206"/>
    </row>
    <row r="5" spans="1:39" ht="15">
      <c r="A5" s="102">
        <v>4</v>
      </c>
      <c r="B5" s="103"/>
      <c r="C5" s="103"/>
      <c r="D5" s="103"/>
      <c r="E5" s="103"/>
      <c r="F5" s="103" t="s">
        <v>26</v>
      </c>
      <c r="G5" s="104">
        <v>59</v>
      </c>
      <c r="H5" s="248"/>
      <c r="I5" s="221">
        <v>4</v>
      </c>
      <c r="J5" s="222" t="s">
        <v>64</v>
      </c>
      <c r="K5" s="223">
        <v>27</v>
      </c>
      <c r="L5" s="212"/>
      <c r="M5" s="213"/>
      <c r="N5" s="213"/>
      <c r="O5" s="213"/>
      <c r="P5" s="206"/>
      <c r="Q5" s="206"/>
      <c r="R5" s="206"/>
      <c r="S5" s="206"/>
      <c r="T5" s="206"/>
      <c r="U5" s="206"/>
      <c r="V5" s="206"/>
      <c r="W5" s="206"/>
      <c r="X5" s="206"/>
      <c r="Y5" s="206" t="s">
        <v>64</v>
      </c>
      <c r="Z5" s="206">
        <v>28</v>
      </c>
      <c r="AA5" s="206">
        <v>27</v>
      </c>
      <c r="AB5" s="206">
        <v>4</v>
      </c>
      <c r="AC5" s="206">
        <v>0</v>
      </c>
      <c r="AD5" s="206">
        <v>32</v>
      </c>
      <c r="AE5" s="206">
        <v>27</v>
      </c>
      <c r="AF5" s="206"/>
      <c r="AG5" s="206"/>
      <c r="AH5" s="206"/>
      <c r="AI5" s="206"/>
      <c r="AJ5" s="206"/>
      <c r="AK5" s="206"/>
      <c r="AL5" s="206"/>
      <c r="AM5" s="206"/>
    </row>
    <row r="6" spans="1:39" ht="15">
      <c r="A6" s="102">
        <v>5</v>
      </c>
      <c r="B6" s="103"/>
      <c r="C6" s="103"/>
      <c r="D6" s="103"/>
      <c r="E6" s="103"/>
      <c r="F6" s="103" t="s">
        <v>71</v>
      </c>
      <c r="G6" s="104">
        <v>56</v>
      </c>
      <c r="H6" s="248"/>
      <c r="I6" s="221">
        <v>5</v>
      </c>
      <c r="J6" s="222" t="s">
        <v>59</v>
      </c>
      <c r="K6" s="223">
        <v>27</v>
      </c>
      <c r="L6" s="212"/>
      <c r="M6" s="213"/>
      <c r="N6" s="213"/>
      <c r="O6" s="213"/>
      <c r="P6" s="206"/>
      <c r="Q6" s="206"/>
      <c r="R6" s="206"/>
      <c r="S6" s="206"/>
      <c r="T6" s="206"/>
      <c r="U6" s="206"/>
      <c r="V6" s="206"/>
      <c r="W6" s="206"/>
      <c r="X6" s="206"/>
      <c r="Y6" s="206" t="s">
        <v>59</v>
      </c>
      <c r="Z6" s="206">
        <v>27</v>
      </c>
      <c r="AA6" s="206">
        <v>17</v>
      </c>
      <c r="AB6" s="206">
        <v>0</v>
      </c>
      <c r="AC6" s="206">
        <v>10</v>
      </c>
      <c r="AD6" s="206">
        <v>27</v>
      </c>
      <c r="AE6" s="206">
        <v>27</v>
      </c>
      <c r="AF6" s="206"/>
      <c r="AG6" s="206"/>
      <c r="AH6" s="206"/>
      <c r="AI6" s="206"/>
      <c r="AJ6" s="206"/>
      <c r="AK6" s="206"/>
      <c r="AL6" s="206"/>
      <c r="AM6" s="206"/>
    </row>
    <row r="7" spans="1:39" ht="15">
      <c r="A7" s="102">
        <v>6</v>
      </c>
      <c r="B7" s="103"/>
      <c r="C7" s="103"/>
      <c r="D7" s="103"/>
      <c r="E7" s="103"/>
      <c r="F7" s="103" t="s">
        <v>29</v>
      </c>
      <c r="G7" s="104">
        <v>50</v>
      </c>
      <c r="H7" s="248"/>
      <c r="I7" s="221">
        <v>6</v>
      </c>
      <c r="J7" s="222" t="s">
        <v>20</v>
      </c>
      <c r="K7" s="223">
        <v>23</v>
      </c>
      <c r="L7" s="212"/>
      <c r="M7" s="213"/>
      <c r="N7" s="213"/>
      <c r="O7" s="213"/>
      <c r="P7" s="206"/>
      <c r="Q7" s="206"/>
      <c r="R7" s="206"/>
      <c r="S7" s="206"/>
      <c r="T7" s="206"/>
      <c r="U7" s="206"/>
      <c r="V7" s="206"/>
      <c r="W7" s="206"/>
      <c r="X7" s="206"/>
      <c r="Y7" s="206" t="s">
        <v>20</v>
      </c>
      <c r="Z7" s="206">
        <v>63</v>
      </c>
      <c r="AA7" s="206">
        <v>16</v>
      </c>
      <c r="AB7" s="206">
        <v>10</v>
      </c>
      <c r="AC7" s="206">
        <v>7</v>
      </c>
      <c r="AD7" s="206">
        <v>73</v>
      </c>
      <c r="AE7" s="206">
        <v>23</v>
      </c>
      <c r="AF7" s="206"/>
      <c r="AG7" s="206"/>
      <c r="AH7" s="206"/>
      <c r="AI7" s="206"/>
      <c r="AJ7" s="206"/>
      <c r="AK7" s="206"/>
      <c r="AL7" s="206"/>
      <c r="AM7" s="206"/>
    </row>
    <row r="8" spans="1:39" ht="15">
      <c r="A8" s="102">
        <v>7</v>
      </c>
      <c r="B8" s="103"/>
      <c r="C8" s="103"/>
      <c r="D8" s="103"/>
      <c r="E8" s="103"/>
      <c r="F8" s="103" t="s">
        <v>81</v>
      </c>
      <c r="G8" s="104">
        <v>49</v>
      </c>
      <c r="H8" s="248"/>
      <c r="I8" s="221">
        <v>7</v>
      </c>
      <c r="J8" s="222" t="s">
        <v>70</v>
      </c>
      <c r="K8" s="223">
        <v>20</v>
      </c>
      <c r="L8" s="212"/>
      <c r="M8" s="213"/>
      <c r="N8" s="213"/>
      <c r="O8" s="213"/>
      <c r="P8" s="206"/>
      <c r="Q8" s="206"/>
      <c r="R8" s="206"/>
      <c r="S8" s="206"/>
      <c r="T8" s="206"/>
      <c r="U8" s="206"/>
      <c r="V8" s="206"/>
      <c r="W8" s="206"/>
      <c r="X8" s="206"/>
      <c r="Y8" s="206" t="s">
        <v>70</v>
      </c>
      <c r="Z8" s="206">
        <v>6</v>
      </c>
      <c r="AA8" s="206">
        <v>20</v>
      </c>
      <c r="AB8" s="206">
        <v>0</v>
      </c>
      <c r="AC8" s="206">
        <v>0</v>
      </c>
      <c r="AD8" s="206">
        <v>6</v>
      </c>
      <c r="AE8" s="206">
        <v>20</v>
      </c>
      <c r="AF8" s="206"/>
      <c r="AG8" s="206"/>
      <c r="AH8" s="206"/>
      <c r="AI8" s="206"/>
      <c r="AJ8" s="206"/>
      <c r="AK8" s="206"/>
      <c r="AL8" s="206"/>
      <c r="AM8" s="206"/>
    </row>
    <row r="9" spans="1:39" ht="15">
      <c r="A9" s="102">
        <v>8</v>
      </c>
      <c r="B9" s="103"/>
      <c r="C9" s="103"/>
      <c r="D9" s="103"/>
      <c r="E9" s="103"/>
      <c r="F9" s="103" t="s">
        <v>79</v>
      </c>
      <c r="G9" s="104">
        <v>41</v>
      </c>
      <c r="H9" s="248"/>
      <c r="I9" s="221">
        <v>8</v>
      </c>
      <c r="J9" s="222" t="s">
        <v>19</v>
      </c>
      <c r="K9" s="223">
        <v>19</v>
      </c>
      <c r="L9" s="212"/>
      <c r="M9" s="213"/>
      <c r="N9" s="213"/>
      <c r="O9" s="213"/>
      <c r="P9" s="206"/>
      <c r="Q9" s="206"/>
      <c r="R9" s="206"/>
      <c r="S9" s="206"/>
      <c r="T9" s="206"/>
      <c r="U9" s="206"/>
      <c r="V9" s="206"/>
      <c r="W9" s="206"/>
      <c r="X9" s="206"/>
      <c r="Y9" s="206" t="s">
        <v>19</v>
      </c>
      <c r="Z9" s="206">
        <v>20</v>
      </c>
      <c r="AA9" s="206">
        <v>19</v>
      </c>
      <c r="AB9" s="206">
        <v>2</v>
      </c>
      <c r="AC9" s="206">
        <v>0</v>
      </c>
      <c r="AD9" s="206">
        <v>22</v>
      </c>
      <c r="AE9" s="206">
        <v>19</v>
      </c>
      <c r="AF9" s="206"/>
      <c r="AG9" s="206"/>
      <c r="AH9" s="206"/>
      <c r="AI9" s="206"/>
      <c r="AJ9" s="206"/>
      <c r="AK9" s="206"/>
      <c r="AL9" s="206"/>
      <c r="AM9" s="206"/>
    </row>
    <row r="10" spans="1:39" ht="15">
      <c r="A10" s="102">
        <v>9</v>
      </c>
      <c r="B10" s="103"/>
      <c r="C10" s="103"/>
      <c r="D10" s="103"/>
      <c r="E10" s="103"/>
      <c r="F10" s="103" t="s">
        <v>75</v>
      </c>
      <c r="G10" s="104">
        <v>41</v>
      </c>
      <c r="H10" s="248"/>
      <c r="I10" s="221">
        <v>9</v>
      </c>
      <c r="J10" s="222" t="s">
        <v>18</v>
      </c>
      <c r="K10" s="223">
        <v>18</v>
      </c>
      <c r="L10" s="212"/>
      <c r="M10" s="213"/>
      <c r="N10" s="213"/>
      <c r="O10" s="213"/>
      <c r="P10" s="206"/>
      <c r="Q10" s="206"/>
      <c r="R10" s="206"/>
      <c r="S10" s="206"/>
      <c r="T10" s="206"/>
      <c r="U10" s="206"/>
      <c r="V10" s="206"/>
      <c r="W10" s="206"/>
      <c r="X10" s="206"/>
      <c r="Y10" s="206" t="s">
        <v>18</v>
      </c>
      <c r="Z10" s="206">
        <v>36</v>
      </c>
      <c r="AA10" s="206">
        <v>18</v>
      </c>
      <c r="AB10" s="206">
        <v>0</v>
      </c>
      <c r="AC10" s="206">
        <v>0</v>
      </c>
      <c r="AD10" s="206">
        <v>36</v>
      </c>
      <c r="AE10" s="206">
        <v>18</v>
      </c>
      <c r="AF10" s="206"/>
      <c r="AG10" s="206"/>
      <c r="AH10" s="206"/>
      <c r="AI10" s="206"/>
      <c r="AJ10" s="206"/>
      <c r="AK10" s="206"/>
      <c r="AL10" s="206"/>
      <c r="AM10" s="206"/>
    </row>
    <row r="11" spans="1:39" ht="15">
      <c r="A11" s="102">
        <v>10</v>
      </c>
      <c r="B11" s="103"/>
      <c r="C11" s="103"/>
      <c r="D11" s="103"/>
      <c r="E11" s="103"/>
      <c r="F11" s="103" t="s">
        <v>82</v>
      </c>
      <c r="G11" s="104">
        <v>39</v>
      </c>
      <c r="H11" s="248"/>
      <c r="I11" s="221">
        <v>10</v>
      </c>
      <c r="J11" s="222" t="s">
        <v>79</v>
      </c>
      <c r="K11" s="223">
        <v>18</v>
      </c>
      <c r="L11" s="212"/>
      <c r="M11" s="213"/>
      <c r="N11" s="213"/>
      <c r="O11" s="213"/>
      <c r="P11" s="206"/>
      <c r="Q11" s="206"/>
      <c r="R11" s="206"/>
      <c r="S11" s="206"/>
      <c r="T11" s="206"/>
      <c r="U11" s="206"/>
      <c r="V11" s="206"/>
      <c r="W11" s="206"/>
      <c r="X11" s="206"/>
      <c r="Y11" s="206" t="s">
        <v>79</v>
      </c>
      <c r="Z11" s="206">
        <v>41</v>
      </c>
      <c r="AA11" s="206">
        <v>18</v>
      </c>
      <c r="AB11" s="206">
        <v>0</v>
      </c>
      <c r="AC11" s="206">
        <v>0</v>
      </c>
      <c r="AD11" s="206">
        <v>41</v>
      </c>
      <c r="AE11" s="206">
        <v>18</v>
      </c>
      <c r="AF11" s="206"/>
      <c r="AG11" s="206"/>
      <c r="AH11" s="206"/>
      <c r="AI11" s="206"/>
      <c r="AJ11" s="206"/>
      <c r="AK11" s="206"/>
      <c r="AL11" s="206"/>
      <c r="AM11" s="206"/>
    </row>
    <row r="12" spans="1:39" ht="15">
      <c r="A12" s="102">
        <v>11</v>
      </c>
      <c r="B12" s="103"/>
      <c r="C12" s="103"/>
      <c r="D12" s="103"/>
      <c r="E12" s="103"/>
      <c r="F12" s="103" t="s">
        <v>18</v>
      </c>
      <c r="G12" s="104">
        <v>36</v>
      </c>
      <c r="H12" s="248"/>
      <c r="I12" s="221">
        <v>11</v>
      </c>
      <c r="J12" s="222" t="s">
        <v>67</v>
      </c>
      <c r="K12" s="223">
        <v>15</v>
      </c>
      <c r="L12" s="212"/>
      <c r="M12" s="213"/>
      <c r="N12" s="213"/>
      <c r="O12" s="213"/>
      <c r="P12" s="206"/>
      <c r="Q12" s="206"/>
      <c r="R12" s="206"/>
      <c r="S12" s="206"/>
      <c r="T12" s="206"/>
      <c r="U12" s="206"/>
      <c r="V12" s="206"/>
      <c r="W12" s="206"/>
      <c r="X12" s="206"/>
      <c r="Y12" s="206" t="s">
        <v>67</v>
      </c>
      <c r="Z12" s="206">
        <v>22</v>
      </c>
      <c r="AA12" s="206">
        <v>15</v>
      </c>
      <c r="AB12" s="206">
        <v>0</v>
      </c>
      <c r="AC12" s="206">
        <v>0</v>
      </c>
      <c r="AD12" s="206">
        <v>22</v>
      </c>
      <c r="AE12" s="206">
        <v>15</v>
      </c>
      <c r="AF12" s="206"/>
      <c r="AG12" s="206"/>
      <c r="AH12" s="206"/>
      <c r="AI12" s="206"/>
      <c r="AJ12" s="206"/>
      <c r="AK12" s="206"/>
      <c r="AL12" s="206"/>
      <c r="AM12" s="206"/>
    </row>
    <row r="13" spans="1:39" ht="15">
      <c r="A13" s="102">
        <v>12</v>
      </c>
      <c r="B13" s="103"/>
      <c r="C13" s="103"/>
      <c r="D13" s="103"/>
      <c r="E13" s="103"/>
      <c r="F13" s="103" t="s">
        <v>17</v>
      </c>
      <c r="G13" s="104">
        <v>34</v>
      </c>
      <c r="H13" s="248"/>
      <c r="I13" s="221">
        <v>12</v>
      </c>
      <c r="J13" s="222" t="s">
        <v>28</v>
      </c>
      <c r="K13" s="223">
        <v>15</v>
      </c>
      <c r="L13" s="212"/>
      <c r="M13" s="213"/>
      <c r="N13" s="213"/>
      <c r="O13" s="213"/>
      <c r="P13" s="206"/>
      <c r="Q13" s="206"/>
      <c r="R13" s="206"/>
      <c r="S13" s="206"/>
      <c r="T13" s="206"/>
      <c r="U13" s="206"/>
      <c r="V13" s="206"/>
      <c r="W13" s="206"/>
      <c r="X13" s="206"/>
      <c r="Y13" s="206" t="s">
        <v>28</v>
      </c>
      <c r="Z13" s="206">
        <v>22</v>
      </c>
      <c r="AA13" s="206">
        <v>15</v>
      </c>
      <c r="AB13" s="206">
        <v>0</v>
      </c>
      <c r="AC13" s="206">
        <v>0</v>
      </c>
      <c r="AD13" s="206">
        <v>22</v>
      </c>
      <c r="AE13" s="206">
        <v>15</v>
      </c>
      <c r="AF13" s="206"/>
      <c r="AG13" s="206"/>
      <c r="AH13" s="206"/>
      <c r="AI13" s="206"/>
      <c r="AJ13" s="206"/>
      <c r="AK13" s="206"/>
      <c r="AL13" s="206"/>
      <c r="AM13" s="206"/>
    </row>
    <row r="14" spans="1:39" ht="15">
      <c r="A14" s="102">
        <v>13</v>
      </c>
      <c r="B14" s="103"/>
      <c r="C14" s="103"/>
      <c r="D14" s="103"/>
      <c r="E14" s="103"/>
      <c r="F14" s="103" t="s">
        <v>64</v>
      </c>
      <c r="G14" s="104">
        <v>32</v>
      </c>
      <c r="H14" s="248"/>
      <c r="I14" s="221">
        <v>13</v>
      </c>
      <c r="J14" s="222" t="s">
        <v>71</v>
      </c>
      <c r="K14" s="223">
        <v>15</v>
      </c>
      <c r="L14" s="212"/>
      <c r="M14" s="213"/>
      <c r="N14" s="213"/>
      <c r="O14" s="213"/>
      <c r="P14" s="206"/>
      <c r="Q14" s="206"/>
      <c r="R14" s="206"/>
      <c r="S14" s="206"/>
      <c r="T14" s="206"/>
      <c r="U14" s="206"/>
      <c r="V14" s="206"/>
      <c r="W14" s="206"/>
      <c r="X14" s="206"/>
      <c r="Y14" s="206" t="s">
        <v>71</v>
      </c>
      <c r="Z14" s="206">
        <v>50</v>
      </c>
      <c r="AA14" s="206">
        <v>15</v>
      </c>
      <c r="AB14" s="206">
        <v>6</v>
      </c>
      <c r="AC14" s="206">
        <v>0</v>
      </c>
      <c r="AD14" s="206">
        <v>56</v>
      </c>
      <c r="AE14" s="206">
        <v>15</v>
      </c>
      <c r="AF14" s="206"/>
      <c r="AG14" s="206"/>
      <c r="AH14" s="206"/>
      <c r="AI14" s="206"/>
      <c r="AJ14" s="206"/>
      <c r="AK14" s="206"/>
      <c r="AL14" s="206"/>
      <c r="AM14" s="206"/>
    </row>
    <row r="15" spans="1:39" ht="15">
      <c r="A15" s="102">
        <v>14</v>
      </c>
      <c r="B15" s="103"/>
      <c r="C15" s="103"/>
      <c r="D15" s="103"/>
      <c r="E15" s="103"/>
      <c r="F15" s="103" t="s">
        <v>24</v>
      </c>
      <c r="G15" s="104">
        <v>30</v>
      </c>
      <c r="H15" s="248"/>
      <c r="I15" s="221">
        <v>14</v>
      </c>
      <c r="J15" s="222" t="s">
        <v>23</v>
      </c>
      <c r="K15" s="223">
        <v>15</v>
      </c>
      <c r="L15" s="212"/>
      <c r="M15" s="213"/>
      <c r="N15" s="213"/>
      <c r="O15" s="213"/>
      <c r="P15" s="206"/>
      <c r="Q15" s="206"/>
      <c r="R15" s="206"/>
      <c r="S15" s="206"/>
      <c r="T15" s="206"/>
      <c r="U15" s="206"/>
      <c r="V15" s="206"/>
      <c r="W15" s="206"/>
      <c r="X15" s="206"/>
      <c r="Y15" s="206" t="s">
        <v>23</v>
      </c>
      <c r="Z15" s="206">
        <v>30</v>
      </c>
      <c r="AA15" s="206">
        <v>15</v>
      </c>
      <c r="AB15" s="206">
        <v>0</v>
      </c>
      <c r="AC15" s="206">
        <v>0</v>
      </c>
      <c r="AD15" s="206">
        <v>30</v>
      </c>
      <c r="AE15" s="206">
        <v>15</v>
      </c>
      <c r="AF15" s="206"/>
      <c r="AG15" s="206"/>
      <c r="AH15" s="206"/>
      <c r="AI15" s="206"/>
      <c r="AJ15" s="206"/>
      <c r="AK15" s="206"/>
      <c r="AL15" s="206"/>
      <c r="AM15" s="206"/>
    </row>
    <row r="16" spans="1:39" ht="15">
      <c r="A16" s="102">
        <v>15</v>
      </c>
      <c r="B16" s="103"/>
      <c r="C16" s="103"/>
      <c r="D16" s="103"/>
      <c r="E16" s="103"/>
      <c r="F16" s="103" t="s">
        <v>23</v>
      </c>
      <c r="G16" s="104">
        <v>30</v>
      </c>
      <c r="H16" s="248"/>
      <c r="I16" s="221">
        <v>15</v>
      </c>
      <c r="J16" s="222" t="s">
        <v>61</v>
      </c>
      <c r="K16" s="223">
        <v>14</v>
      </c>
      <c r="L16" s="212"/>
      <c r="M16" s="213"/>
      <c r="N16" s="213"/>
      <c r="O16" s="213"/>
      <c r="P16" s="206"/>
      <c r="Q16" s="206"/>
      <c r="R16" s="206"/>
      <c r="S16" s="206"/>
      <c r="T16" s="206"/>
      <c r="U16" s="206"/>
      <c r="V16" s="206"/>
      <c r="W16" s="206"/>
      <c r="X16" s="206"/>
      <c r="Y16" s="206" t="s">
        <v>61</v>
      </c>
      <c r="Z16" s="206">
        <v>26</v>
      </c>
      <c r="AA16" s="206">
        <v>14</v>
      </c>
      <c r="AB16" s="206">
        <v>2</v>
      </c>
      <c r="AC16" s="206">
        <v>0</v>
      </c>
      <c r="AD16" s="206">
        <v>28</v>
      </c>
      <c r="AE16" s="206">
        <v>14</v>
      </c>
      <c r="AF16" s="206"/>
      <c r="AG16" s="206"/>
      <c r="AH16" s="206"/>
      <c r="AI16" s="206"/>
      <c r="AJ16" s="206"/>
      <c r="AK16" s="206"/>
      <c r="AL16" s="206"/>
      <c r="AM16" s="206"/>
    </row>
    <row r="17" spans="1:39" ht="15.75" thickBot="1">
      <c r="A17" s="102">
        <v>16</v>
      </c>
      <c r="B17" s="103"/>
      <c r="C17" s="103"/>
      <c r="D17" s="103"/>
      <c r="E17" s="103"/>
      <c r="F17" s="103" t="s">
        <v>22</v>
      </c>
      <c r="G17" s="104">
        <v>30</v>
      </c>
      <c r="H17" s="249"/>
      <c r="I17" s="221">
        <v>16</v>
      </c>
      <c r="J17" s="222" t="s">
        <v>17</v>
      </c>
      <c r="K17" s="223">
        <v>13</v>
      </c>
      <c r="L17" s="212"/>
      <c r="M17" s="213"/>
      <c r="N17" s="213"/>
      <c r="O17" s="213"/>
      <c r="P17" s="206"/>
      <c r="Q17" s="206"/>
      <c r="R17" s="206"/>
      <c r="S17" s="206"/>
      <c r="T17" s="206"/>
      <c r="U17" s="206"/>
      <c r="V17" s="206"/>
      <c r="W17" s="206"/>
      <c r="X17" s="206"/>
      <c r="Y17" s="206" t="s">
        <v>17</v>
      </c>
      <c r="Z17" s="206">
        <v>32</v>
      </c>
      <c r="AA17" s="206">
        <v>13</v>
      </c>
      <c r="AB17" s="206">
        <v>2</v>
      </c>
      <c r="AC17" s="206">
        <v>0</v>
      </c>
      <c r="AD17" s="206">
        <v>34</v>
      </c>
      <c r="AE17" s="206">
        <v>13</v>
      </c>
      <c r="AF17" s="206"/>
      <c r="AG17" s="206"/>
      <c r="AH17" s="206"/>
      <c r="AI17" s="206"/>
      <c r="AJ17" s="206"/>
      <c r="AK17" s="206"/>
      <c r="AL17" s="206"/>
      <c r="AM17" s="206"/>
    </row>
    <row r="18" spans="1:39" ht="15">
      <c r="A18" s="221">
        <v>17</v>
      </c>
      <c r="B18" s="222"/>
      <c r="C18" s="222"/>
      <c r="D18" s="222"/>
      <c r="E18" s="222"/>
      <c r="F18" s="222" t="s">
        <v>25</v>
      </c>
      <c r="G18" s="223">
        <v>30</v>
      </c>
      <c r="H18" s="206"/>
      <c r="I18" s="221">
        <v>17</v>
      </c>
      <c r="J18" s="222" t="s">
        <v>29</v>
      </c>
      <c r="K18" s="223">
        <v>13</v>
      </c>
      <c r="L18" s="212"/>
      <c r="M18" s="213"/>
      <c r="N18" s="213"/>
      <c r="O18" s="213"/>
      <c r="P18" s="206"/>
      <c r="Q18" s="206"/>
      <c r="R18" s="206"/>
      <c r="S18" s="206"/>
      <c r="T18" s="206"/>
      <c r="U18" s="206"/>
      <c r="V18" s="206"/>
      <c r="W18" s="206"/>
      <c r="X18" s="206"/>
      <c r="Y18" s="206" t="s">
        <v>29</v>
      </c>
      <c r="Z18" s="206">
        <v>50</v>
      </c>
      <c r="AA18" s="206">
        <v>13</v>
      </c>
      <c r="AB18" s="206">
        <v>0</v>
      </c>
      <c r="AC18" s="206">
        <v>0</v>
      </c>
      <c r="AD18" s="206">
        <v>50</v>
      </c>
      <c r="AE18" s="206">
        <v>13</v>
      </c>
      <c r="AF18" s="206"/>
      <c r="AG18" s="206"/>
      <c r="AH18" s="206"/>
      <c r="AI18" s="206"/>
      <c r="AJ18" s="206"/>
      <c r="AK18" s="206"/>
      <c r="AL18" s="206"/>
      <c r="AM18" s="206"/>
    </row>
    <row r="19" spans="1:39" ht="15">
      <c r="A19" s="221">
        <v>18</v>
      </c>
      <c r="B19" s="222"/>
      <c r="C19" s="222"/>
      <c r="D19" s="222"/>
      <c r="E19" s="222"/>
      <c r="F19" s="222" t="s">
        <v>69</v>
      </c>
      <c r="G19" s="223">
        <v>28</v>
      </c>
      <c r="H19" s="206"/>
      <c r="I19" s="221">
        <v>18</v>
      </c>
      <c r="J19" s="222" t="s">
        <v>82</v>
      </c>
      <c r="K19" s="223">
        <v>12</v>
      </c>
      <c r="L19" s="212"/>
      <c r="M19" s="213"/>
      <c r="N19" s="213"/>
      <c r="O19" s="213"/>
      <c r="P19" s="206"/>
      <c r="Q19" s="206"/>
      <c r="R19" s="206"/>
      <c r="S19" s="206"/>
      <c r="T19" s="206"/>
      <c r="U19" s="206"/>
      <c r="V19" s="206"/>
      <c r="W19" s="206"/>
      <c r="X19" s="206"/>
      <c r="Y19" s="206" t="s">
        <v>82</v>
      </c>
      <c r="Z19" s="206">
        <v>37</v>
      </c>
      <c r="AA19" s="206">
        <v>12</v>
      </c>
      <c r="AB19" s="206">
        <v>2</v>
      </c>
      <c r="AC19" s="206">
        <v>0</v>
      </c>
      <c r="AD19" s="206">
        <v>39</v>
      </c>
      <c r="AE19" s="206">
        <v>12</v>
      </c>
      <c r="AF19" s="206"/>
      <c r="AG19" s="206"/>
      <c r="AH19" s="206"/>
      <c r="AI19" s="206"/>
      <c r="AJ19" s="206"/>
      <c r="AK19" s="206"/>
      <c r="AL19" s="206"/>
      <c r="AM19" s="206"/>
    </row>
    <row r="20" spans="1:39" ht="15">
      <c r="A20" s="221">
        <v>19</v>
      </c>
      <c r="B20" s="222"/>
      <c r="C20" s="222"/>
      <c r="D20" s="222"/>
      <c r="E20" s="222"/>
      <c r="F20" s="222" t="s">
        <v>61</v>
      </c>
      <c r="G20" s="223">
        <v>28</v>
      </c>
      <c r="H20" s="206"/>
      <c r="I20" s="221">
        <v>19</v>
      </c>
      <c r="J20" s="222" t="s">
        <v>66</v>
      </c>
      <c r="K20" s="223">
        <v>12</v>
      </c>
      <c r="L20" s="212"/>
      <c r="M20" s="213"/>
      <c r="N20" s="213"/>
      <c r="O20" s="213"/>
      <c r="P20" s="206"/>
      <c r="Q20" s="206"/>
      <c r="R20" s="206"/>
      <c r="S20" s="206"/>
      <c r="T20" s="206"/>
      <c r="U20" s="206"/>
      <c r="V20" s="206"/>
      <c r="W20" s="206"/>
      <c r="X20" s="206"/>
      <c r="Y20" s="206" t="s">
        <v>66</v>
      </c>
      <c r="Z20" s="206">
        <v>14</v>
      </c>
      <c r="AA20" s="206">
        <v>12</v>
      </c>
      <c r="AB20" s="206">
        <v>2</v>
      </c>
      <c r="AC20" s="206">
        <v>0</v>
      </c>
      <c r="AD20" s="206">
        <v>16</v>
      </c>
      <c r="AE20" s="206">
        <v>12</v>
      </c>
      <c r="AF20" s="206"/>
      <c r="AG20" s="206"/>
      <c r="AH20" s="206"/>
      <c r="AI20" s="206"/>
      <c r="AJ20" s="206"/>
      <c r="AK20" s="206"/>
      <c r="AL20" s="206"/>
      <c r="AM20" s="206"/>
    </row>
    <row r="21" spans="1:39" ht="15">
      <c r="A21" s="221">
        <v>20</v>
      </c>
      <c r="B21" s="222"/>
      <c r="C21" s="222"/>
      <c r="D21" s="222"/>
      <c r="E21" s="222"/>
      <c r="F21" s="222" t="s">
        <v>59</v>
      </c>
      <c r="G21" s="223">
        <v>27</v>
      </c>
      <c r="H21" s="206"/>
      <c r="I21" s="221">
        <v>20</v>
      </c>
      <c r="J21" s="222" t="s">
        <v>68</v>
      </c>
      <c r="K21" s="223">
        <v>11</v>
      </c>
      <c r="L21" s="212"/>
      <c r="M21" s="213"/>
      <c r="N21" s="213"/>
      <c r="O21" s="213"/>
      <c r="P21" s="206"/>
      <c r="Q21" s="206"/>
      <c r="R21" s="206"/>
      <c r="S21" s="206"/>
      <c r="T21" s="206"/>
      <c r="U21" s="206"/>
      <c r="V21" s="206"/>
      <c r="W21" s="206"/>
      <c r="X21" s="206"/>
      <c r="Y21" s="206" t="s">
        <v>68</v>
      </c>
      <c r="Z21" s="206">
        <v>26</v>
      </c>
      <c r="AA21" s="206">
        <v>11</v>
      </c>
      <c r="AB21" s="206">
        <v>0</v>
      </c>
      <c r="AC21" s="206">
        <v>0</v>
      </c>
      <c r="AD21" s="206">
        <v>26</v>
      </c>
      <c r="AE21" s="206">
        <v>11</v>
      </c>
      <c r="AF21" s="206"/>
      <c r="AG21" s="206"/>
      <c r="AH21" s="206"/>
      <c r="AI21" s="206"/>
      <c r="AJ21" s="206"/>
      <c r="AK21" s="206"/>
      <c r="AL21" s="206"/>
      <c r="AM21" s="206"/>
    </row>
    <row r="22" spans="1:39" ht="15">
      <c r="A22" s="221">
        <v>21</v>
      </c>
      <c r="B22" s="222"/>
      <c r="C22" s="222"/>
      <c r="D22" s="222"/>
      <c r="E22" s="222"/>
      <c r="F22" s="222" t="s">
        <v>68</v>
      </c>
      <c r="G22" s="223">
        <v>26</v>
      </c>
      <c r="H22" s="206"/>
      <c r="I22" s="221">
        <v>21</v>
      </c>
      <c r="J22" s="222" t="s">
        <v>62</v>
      </c>
      <c r="K22" s="223">
        <v>10</v>
      </c>
      <c r="L22" s="212"/>
      <c r="M22" s="213"/>
      <c r="N22" s="213"/>
      <c r="O22" s="213"/>
      <c r="P22" s="206"/>
      <c r="Q22" s="206"/>
      <c r="R22" s="206"/>
      <c r="S22" s="206"/>
      <c r="T22" s="206"/>
      <c r="U22" s="206"/>
      <c r="V22" s="206"/>
      <c r="W22" s="206"/>
      <c r="X22" s="206"/>
      <c r="Y22" s="206" t="s">
        <v>62</v>
      </c>
      <c r="Z22" s="206">
        <v>22</v>
      </c>
      <c r="AA22" s="206">
        <v>10</v>
      </c>
      <c r="AB22" s="206">
        <v>0</v>
      </c>
      <c r="AC22" s="206">
        <v>0</v>
      </c>
      <c r="AD22" s="206">
        <v>22</v>
      </c>
      <c r="AE22" s="206">
        <v>10</v>
      </c>
      <c r="AF22" s="206"/>
      <c r="AG22" s="206"/>
      <c r="AH22" s="206"/>
      <c r="AI22" s="206"/>
      <c r="AJ22" s="206"/>
      <c r="AK22" s="206"/>
      <c r="AL22" s="206"/>
      <c r="AM22" s="206"/>
    </row>
    <row r="23" spans="1:39" ht="15">
      <c r="A23" s="221">
        <v>22</v>
      </c>
      <c r="B23" s="222"/>
      <c r="C23" s="222"/>
      <c r="D23" s="222"/>
      <c r="E23" s="222"/>
      <c r="F23" s="222" t="s">
        <v>77</v>
      </c>
      <c r="G23" s="223">
        <v>26</v>
      </c>
      <c r="H23" s="206"/>
      <c r="I23" s="221">
        <v>22</v>
      </c>
      <c r="J23" s="222" t="s">
        <v>80</v>
      </c>
      <c r="K23" s="223">
        <v>10</v>
      </c>
      <c r="L23" s="212"/>
      <c r="M23" s="213"/>
      <c r="N23" s="213"/>
      <c r="O23" s="213"/>
      <c r="P23" s="206"/>
      <c r="Q23" s="206"/>
      <c r="R23" s="206"/>
      <c r="S23" s="206"/>
      <c r="T23" s="206"/>
      <c r="U23" s="206"/>
      <c r="V23" s="206"/>
      <c r="W23" s="206"/>
      <c r="X23" s="206"/>
      <c r="Y23" s="206" t="s">
        <v>80</v>
      </c>
      <c r="Z23" s="206">
        <v>22</v>
      </c>
      <c r="AA23" s="206">
        <v>10</v>
      </c>
      <c r="AB23" s="206">
        <v>2</v>
      </c>
      <c r="AC23" s="206">
        <v>0</v>
      </c>
      <c r="AD23" s="206">
        <v>24</v>
      </c>
      <c r="AE23" s="206">
        <v>10</v>
      </c>
      <c r="AF23" s="206"/>
      <c r="AG23" s="206"/>
      <c r="AH23" s="206"/>
      <c r="AI23" s="206"/>
      <c r="AJ23" s="206"/>
      <c r="AK23" s="206"/>
      <c r="AL23" s="206"/>
      <c r="AM23" s="206"/>
    </row>
    <row r="24" spans="1:39" ht="15">
      <c r="A24" s="221">
        <v>23</v>
      </c>
      <c r="B24" s="222"/>
      <c r="C24" s="222"/>
      <c r="D24" s="222"/>
      <c r="E24" s="222"/>
      <c r="F24" s="222" t="s">
        <v>76</v>
      </c>
      <c r="G24" s="223">
        <v>26</v>
      </c>
      <c r="H24" s="206"/>
      <c r="I24" s="221">
        <v>23</v>
      </c>
      <c r="J24" s="222" t="s">
        <v>83</v>
      </c>
      <c r="K24" s="223">
        <v>8</v>
      </c>
      <c r="L24" s="212"/>
      <c r="M24" s="213"/>
      <c r="N24" s="213"/>
      <c r="O24" s="213"/>
      <c r="P24" s="206"/>
      <c r="Q24" s="206"/>
      <c r="R24" s="206"/>
      <c r="S24" s="206"/>
      <c r="T24" s="206"/>
      <c r="U24" s="206"/>
      <c r="V24" s="206"/>
      <c r="W24" s="206"/>
      <c r="X24" s="206"/>
      <c r="Y24" s="206" t="s">
        <v>83</v>
      </c>
      <c r="Z24" s="206">
        <v>20</v>
      </c>
      <c r="AA24" s="206">
        <v>8</v>
      </c>
      <c r="AB24" s="206">
        <v>0</v>
      </c>
      <c r="AC24" s="206">
        <v>0</v>
      </c>
      <c r="AD24" s="206">
        <v>20</v>
      </c>
      <c r="AE24" s="206">
        <v>8</v>
      </c>
      <c r="AF24" s="206"/>
      <c r="AG24" s="206"/>
      <c r="AH24" s="206"/>
      <c r="AI24" s="206"/>
      <c r="AJ24" s="206"/>
      <c r="AK24" s="206"/>
      <c r="AL24" s="206"/>
      <c r="AM24" s="206"/>
    </row>
    <row r="25" spans="1:39" ht="15">
      <c r="A25" s="221">
        <v>24</v>
      </c>
      <c r="B25" s="222"/>
      <c r="C25" s="222"/>
      <c r="D25" s="222"/>
      <c r="E25" s="222"/>
      <c r="F25" s="222" t="s">
        <v>80</v>
      </c>
      <c r="G25" s="223">
        <v>24</v>
      </c>
      <c r="H25" s="206"/>
      <c r="I25" s="221">
        <v>24</v>
      </c>
      <c r="J25" s="222" t="s">
        <v>77</v>
      </c>
      <c r="K25" s="223">
        <v>8</v>
      </c>
      <c r="L25" s="212"/>
      <c r="M25" s="213"/>
      <c r="N25" s="213"/>
      <c r="O25" s="213"/>
      <c r="P25" s="206"/>
      <c r="Q25" s="206"/>
      <c r="R25" s="206"/>
      <c r="S25" s="206"/>
      <c r="T25" s="206"/>
      <c r="U25" s="206"/>
      <c r="V25" s="206"/>
      <c r="W25" s="206"/>
      <c r="X25" s="206"/>
      <c r="Y25" s="206" t="s">
        <v>77</v>
      </c>
      <c r="Z25" s="206">
        <v>26</v>
      </c>
      <c r="AA25" s="206">
        <v>7</v>
      </c>
      <c r="AB25" s="206">
        <v>0</v>
      </c>
      <c r="AC25" s="206">
        <v>1</v>
      </c>
      <c r="AD25" s="206">
        <v>26</v>
      </c>
      <c r="AE25" s="206">
        <v>8</v>
      </c>
      <c r="AF25" s="206"/>
      <c r="AG25" s="206"/>
      <c r="AH25" s="206"/>
      <c r="AI25" s="206"/>
      <c r="AJ25" s="206"/>
      <c r="AK25" s="206"/>
      <c r="AL25" s="206"/>
      <c r="AM25" s="206"/>
    </row>
    <row r="26" spans="1:39" ht="15">
      <c r="A26" s="221">
        <v>25</v>
      </c>
      <c r="B26" s="222"/>
      <c r="C26" s="222"/>
      <c r="D26" s="222"/>
      <c r="E26" s="222"/>
      <c r="F26" s="222" t="s">
        <v>21</v>
      </c>
      <c r="G26" s="223">
        <v>23</v>
      </c>
      <c r="H26" s="206"/>
      <c r="I26" s="221">
        <v>25</v>
      </c>
      <c r="J26" s="222" t="s">
        <v>76</v>
      </c>
      <c r="K26" s="223">
        <v>8</v>
      </c>
      <c r="L26" s="212"/>
      <c r="M26" s="213"/>
      <c r="N26" s="213"/>
      <c r="O26" s="213"/>
      <c r="P26" s="206"/>
      <c r="Q26" s="206"/>
      <c r="R26" s="206"/>
      <c r="S26" s="206"/>
      <c r="T26" s="206"/>
      <c r="U26" s="206"/>
      <c r="V26" s="206"/>
      <c r="W26" s="206"/>
      <c r="X26" s="206"/>
      <c r="Y26" s="206" t="s">
        <v>76</v>
      </c>
      <c r="Z26" s="206">
        <v>22</v>
      </c>
      <c r="AA26" s="206">
        <v>5</v>
      </c>
      <c r="AB26" s="206">
        <v>4</v>
      </c>
      <c r="AC26" s="206">
        <v>3</v>
      </c>
      <c r="AD26" s="206">
        <v>26</v>
      </c>
      <c r="AE26" s="206">
        <v>8</v>
      </c>
      <c r="AF26" s="206"/>
      <c r="AG26" s="206"/>
      <c r="AH26" s="206"/>
      <c r="AI26" s="206"/>
      <c r="AJ26" s="206"/>
      <c r="AK26" s="206"/>
      <c r="AL26" s="206"/>
      <c r="AM26" s="206"/>
    </row>
    <row r="27" spans="1:39" ht="15">
      <c r="A27" s="221">
        <v>26</v>
      </c>
      <c r="B27" s="222"/>
      <c r="C27" s="222"/>
      <c r="D27" s="222"/>
      <c r="E27" s="222"/>
      <c r="F27" s="222" t="s">
        <v>67</v>
      </c>
      <c r="G27" s="223">
        <v>22</v>
      </c>
      <c r="H27" s="206"/>
      <c r="I27" s="221">
        <v>26</v>
      </c>
      <c r="J27" s="222" t="s">
        <v>90</v>
      </c>
      <c r="K27" s="223">
        <v>7</v>
      </c>
      <c r="L27" s="212"/>
      <c r="M27" s="213"/>
      <c r="N27" s="213"/>
      <c r="O27" s="213"/>
      <c r="P27" s="206"/>
      <c r="Q27" s="206"/>
      <c r="R27" s="206"/>
      <c r="S27" s="206"/>
      <c r="T27" s="206"/>
      <c r="U27" s="206"/>
      <c r="V27" s="206"/>
      <c r="W27" s="206"/>
      <c r="X27" s="206"/>
      <c r="Y27" s="206" t="s">
        <v>90</v>
      </c>
      <c r="Z27" s="206">
        <v>2</v>
      </c>
      <c r="AA27" s="206">
        <v>7</v>
      </c>
      <c r="AB27" s="206">
        <v>0</v>
      </c>
      <c r="AC27" s="206">
        <v>0</v>
      </c>
      <c r="AD27" s="206">
        <v>2</v>
      </c>
      <c r="AE27" s="206">
        <v>7</v>
      </c>
      <c r="AF27" s="206"/>
      <c r="AG27" s="206"/>
      <c r="AH27" s="206"/>
      <c r="AI27" s="206"/>
      <c r="AJ27" s="206"/>
      <c r="AK27" s="206"/>
      <c r="AL27" s="206"/>
      <c r="AM27" s="206"/>
    </row>
    <row r="28" spans="1:39" ht="15">
      <c r="A28" s="221">
        <v>27</v>
      </c>
      <c r="B28" s="222"/>
      <c r="C28" s="222"/>
      <c r="D28" s="222"/>
      <c r="E28" s="222"/>
      <c r="F28" s="222" t="s">
        <v>62</v>
      </c>
      <c r="G28" s="223">
        <v>22</v>
      </c>
      <c r="H28" s="206"/>
      <c r="I28" s="221">
        <v>27</v>
      </c>
      <c r="J28" s="222" t="s">
        <v>72</v>
      </c>
      <c r="K28" s="223">
        <v>7</v>
      </c>
      <c r="L28" s="212"/>
      <c r="M28" s="213"/>
      <c r="N28" s="213"/>
      <c r="O28" s="213"/>
      <c r="P28" s="206"/>
      <c r="Q28" s="206"/>
      <c r="R28" s="206"/>
      <c r="S28" s="206"/>
      <c r="T28" s="206"/>
      <c r="U28" s="206"/>
      <c r="V28" s="206"/>
      <c r="W28" s="206"/>
      <c r="X28" s="206"/>
      <c r="Y28" s="206" t="s">
        <v>72</v>
      </c>
      <c r="Z28" s="206">
        <v>22</v>
      </c>
      <c r="AA28" s="206">
        <v>5</v>
      </c>
      <c r="AB28" s="206">
        <v>0</v>
      </c>
      <c r="AC28" s="206">
        <v>2</v>
      </c>
      <c r="AD28" s="206">
        <v>22</v>
      </c>
      <c r="AE28" s="206">
        <v>7</v>
      </c>
      <c r="AF28" s="206"/>
      <c r="AG28" s="206"/>
      <c r="AH28" s="206"/>
      <c r="AI28" s="206"/>
      <c r="AJ28" s="206"/>
      <c r="AK28" s="206"/>
      <c r="AL28" s="206"/>
      <c r="AM28" s="206"/>
    </row>
    <row r="29" spans="1:39" ht="15">
      <c r="A29" s="221">
        <v>28</v>
      </c>
      <c r="B29" s="222"/>
      <c r="C29" s="222"/>
      <c r="D29" s="222"/>
      <c r="E29" s="222"/>
      <c r="F29" s="222" t="s">
        <v>28</v>
      </c>
      <c r="G29" s="223">
        <v>22</v>
      </c>
      <c r="H29" s="206"/>
      <c r="I29" s="221">
        <v>28</v>
      </c>
      <c r="J29" s="222" t="s">
        <v>24</v>
      </c>
      <c r="K29" s="223">
        <v>5</v>
      </c>
      <c r="L29" s="212"/>
      <c r="M29" s="213"/>
      <c r="N29" s="213"/>
      <c r="O29" s="213"/>
      <c r="P29" s="206"/>
      <c r="Q29" s="206"/>
      <c r="R29" s="206"/>
      <c r="S29" s="206"/>
      <c r="T29" s="206"/>
      <c r="U29" s="206"/>
      <c r="V29" s="206"/>
      <c r="W29" s="206"/>
      <c r="X29" s="206"/>
      <c r="Y29" s="206" t="s">
        <v>24</v>
      </c>
      <c r="Z29" s="206">
        <v>30</v>
      </c>
      <c r="AA29" s="206">
        <v>5</v>
      </c>
      <c r="AB29" s="206">
        <v>0</v>
      </c>
      <c r="AC29" s="206">
        <v>0</v>
      </c>
      <c r="AD29" s="206">
        <v>30</v>
      </c>
      <c r="AE29" s="206">
        <v>5</v>
      </c>
      <c r="AF29" s="206"/>
      <c r="AG29" s="206"/>
      <c r="AH29" s="206"/>
      <c r="AI29" s="206"/>
      <c r="AJ29" s="206"/>
      <c r="AK29" s="206"/>
      <c r="AL29" s="206"/>
      <c r="AM29" s="206"/>
    </row>
    <row r="30" spans="1:39" ht="15">
      <c r="A30" s="221">
        <v>29</v>
      </c>
      <c r="B30" s="222"/>
      <c r="C30" s="222"/>
      <c r="D30" s="222"/>
      <c r="E30" s="222"/>
      <c r="F30" s="222" t="s">
        <v>72</v>
      </c>
      <c r="G30" s="223">
        <v>22</v>
      </c>
      <c r="H30" s="206"/>
      <c r="I30" s="221">
        <v>29</v>
      </c>
      <c r="J30" s="222" t="s">
        <v>75</v>
      </c>
      <c r="K30" s="223">
        <v>5</v>
      </c>
      <c r="L30" s="212"/>
      <c r="M30" s="213"/>
      <c r="N30" s="213"/>
      <c r="O30" s="213"/>
      <c r="P30" s="206"/>
      <c r="Q30" s="206"/>
      <c r="R30" s="206"/>
      <c r="S30" s="206"/>
      <c r="T30" s="206"/>
      <c r="U30" s="206"/>
      <c r="V30" s="206"/>
      <c r="W30" s="206"/>
      <c r="X30" s="206"/>
      <c r="Y30" s="206" t="s">
        <v>75</v>
      </c>
      <c r="Z30" s="206">
        <v>39</v>
      </c>
      <c r="AA30" s="206">
        <v>5</v>
      </c>
      <c r="AB30" s="206">
        <v>2</v>
      </c>
      <c r="AC30" s="206">
        <v>0</v>
      </c>
      <c r="AD30" s="206">
        <v>41</v>
      </c>
      <c r="AE30" s="206">
        <v>5</v>
      </c>
      <c r="AF30" s="206"/>
      <c r="AG30" s="206"/>
      <c r="AH30" s="206"/>
      <c r="AI30" s="206"/>
      <c r="AJ30" s="206"/>
      <c r="AK30" s="206"/>
      <c r="AL30" s="206"/>
      <c r="AM30" s="206"/>
    </row>
    <row r="31" spans="1:39" ht="15">
      <c r="A31" s="221">
        <v>30</v>
      </c>
      <c r="B31" s="222"/>
      <c r="C31" s="222"/>
      <c r="D31" s="222"/>
      <c r="E31" s="222"/>
      <c r="F31" s="222" t="s">
        <v>19</v>
      </c>
      <c r="G31" s="223">
        <v>22</v>
      </c>
      <c r="H31" s="206"/>
      <c r="I31" s="221">
        <v>30</v>
      </c>
      <c r="J31" s="222" t="s">
        <v>60</v>
      </c>
      <c r="K31" s="223">
        <v>5</v>
      </c>
      <c r="L31" s="212"/>
      <c r="M31" s="213"/>
      <c r="N31" s="213"/>
      <c r="O31" s="213"/>
      <c r="P31" s="206"/>
      <c r="Q31" s="206"/>
      <c r="R31" s="206"/>
      <c r="S31" s="206"/>
      <c r="T31" s="206"/>
      <c r="U31" s="206"/>
      <c r="V31" s="206"/>
      <c r="W31" s="206"/>
      <c r="X31" s="206"/>
      <c r="Y31" s="206" t="s">
        <v>60</v>
      </c>
      <c r="Z31" s="206">
        <v>0</v>
      </c>
      <c r="AA31" s="206">
        <v>5</v>
      </c>
      <c r="AB31" s="206">
        <v>0</v>
      </c>
      <c r="AC31" s="206">
        <v>0</v>
      </c>
      <c r="AD31" s="206">
        <v>0</v>
      </c>
      <c r="AE31" s="206">
        <v>5</v>
      </c>
      <c r="AF31" s="206"/>
      <c r="AG31" s="206"/>
      <c r="AH31" s="206"/>
      <c r="AI31" s="206"/>
      <c r="AJ31" s="206"/>
      <c r="AK31" s="206"/>
      <c r="AL31" s="206"/>
      <c r="AM31" s="206"/>
    </row>
    <row r="32" spans="1:39" ht="15">
      <c r="A32" s="221">
        <v>31</v>
      </c>
      <c r="B32" s="222"/>
      <c r="C32" s="222"/>
      <c r="D32" s="222"/>
      <c r="E32" s="222"/>
      <c r="F32" s="222" t="s">
        <v>83</v>
      </c>
      <c r="G32" s="223">
        <v>20</v>
      </c>
      <c r="H32" s="206"/>
      <c r="I32" s="221">
        <v>31</v>
      </c>
      <c r="J32" s="222" t="s">
        <v>63</v>
      </c>
      <c r="K32" s="223">
        <v>5</v>
      </c>
      <c r="L32" s="212"/>
      <c r="M32" s="213"/>
      <c r="N32" s="213"/>
      <c r="O32" s="213"/>
      <c r="P32" s="206"/>
      <c r="Q32" s="206"/>
      <c r="R32" s="206"/>
      <c r="S32" s="206"/>
      <c r="T32" s="206"/>
      <c r="U32" s="206"/>
      <c r="V32" s="206"/>
      <c r="W32" s="206"/>
      <c r="X32" s="206"/>
      <c r="Y32" s="206" t="s">
        <v>63</v>
      </c>
      <c r="Z32" s="206">
        <v>10</v>
      </c>
      <c r="AA32" s="206">
        <v>5</v>
      </c>
      <c r="AB32" s="206">
        <v>0</v>
      </c>
      <c r="AC32" s="206">
        <v>0</v>
      </c>
      <c r="AD32" s="206">
        <v>10</v>
      </c>
      <c r="AE32" s="206">
        <v>5</v>
      </c>
      <c r="AF32" s="206"/>
      <c r="AG32" s="206"/>
      <c r="AH32" s="206"/>
      <c r="AI32" s="206"/>
      <c r="AJ32" s="206"/>
      <c r="AK32" s="206"/>
      <c r="AL32" s="206"/>
      <c r="AM32" s="206"/>
    </row>
    <row r="33" spans="1:39" ht="15">
      <c r="A33" s="221">
        <v>32</v>
      </c>
      <c r="B33" s="222"/>
      <c r="C33" s="222"/>
      <c r="D33" s="222"/>
      <c r="E33" s="222"/>
      <c r="F33" s="222" t="s">
        <v>66</v>
      </c>
      <c r="G33" s="223">
        <v>16</v>
      </c>
      <c r="H33" s="206"/>
      <c r="I33" s="221">
        <v>32</v>
      </c>
      <c r="J33" s="222" t="s">
        <v>69</v>
      </c>
      <c r="K33" s="223">
        <v>5</v>
      </c>
      <c r="L33" s="212"/>
      <c r="M33" s="213"/>
      <c r="N33" s="213"/>
      <c r="O33" s="213"/>
      <c r="P33" s="206"/>
      <c r="Q33" s="206"/>
      <c r="R33" s="206"/>
      <c r="S33" s="206"/>
      <c r="T33" s="206"/>
      <c r="U33" s="206"/>
      <c r="V33" s="206"/>
      <c r="W33" s="206"/>
      <c r="X33" s="206"/>
      <c r="Y33" s="206" t="s">
        <v>69</v>
      </c>
      <c r="Z33" s="206">
        <v>28</v>
      </c>
      <c r="AA33" s="206">
        <v>5</v>
      </c>
      <c r="AB33" s="206">
        <v>0</v>
      </c>
      <c r="AC33" s="206">
        <v>0</v>
      </c>
      <c r="AD33" s="206">
        <v>28</v>
      </c>
      <c r="AE33" s="206">
        <v>5</v>
      </c>
      <c r="AF33" s="206"/>
      <c r="AG33" s="206"/>
      <c r="AH33" s="206"/>
      <c r="AI33" s="206"/>
      <c r="AJ33" s="206"/>
      <c r="AK33" s="206"/>
      <c r="AL33" s="206"/>
      <c r="AM33" s="206"/>
    </row>
    <row r="34" spans="1:39" ht="15">
      <c r="A34" s="221">
        <v>33</v>
      </c>
      <c r="B34" s="222"/>
      <c r="C34" s="222"/>
      <c r="D34" s="222"/>
      <c r="E34" s="222"/>
      <c r="F34" s="222" t="s">
        <v>65</v>
      </c>
      <c r="G34" s="223">
        <v>14</v>
      </c>
      <c r="H34" s="206"/>
      <c r="I34" s="221">
        <v>33</v>
      </c>
      <c r="J34" s="222" t="s">
        <v>81</v>
      </c>
      <c r="K34" s="223">
        <v>5</v>
      </c>
      <c r="L34" s="212"/>
      <c r="M34" s="213"/>
      <c r="N34" s="213"/>
      <c r="O34" s="213"/>
      <c r="P34" s="206"/>
      <c r="Q34" s="206"/>
      <c r="R34" s="206"/>
      <c r="S34" s="206"/>
      <c r="T34" s="206"/>
      <c r="U34" s="206"/>
      <c r="V34" s="206"/>
      <c r="W34" s="206"/>
      <c r="X34" s="206"/>
      <c r="Y34" s="206" t="s">
        <v>81</v>
      </c>
      <c r="Z34" s="206">
        <v>41</v>
      </c>
      <c r="AA34" s="206">
        <v>5</v>
      </c>
      <c r="AB34" s="206">
        <v>8</v>
      </c>
      <c r="AC34" s="206">
        <v>0</v>
      </c>
      <c r="AD34" s="206">
        <v>49</v>
      </c>
      <c r="AE34" s="206">
        <v>5</v>
      </c>
      <c r="AF34" s="206"/>
      <c r="AG34" s="206"/>
      <c r="AH34" s="206"/>
      <c r="AI34" s="206"/>
      <c r="AJ34" s="206"/>
      <c r="AK34" s="206"/>
      <c r="AL34" s="206"/>
      <c r="AM34" s="206"/>
    </row>
    <row r="35" spans="1:39" ht="15">
      <c r="A35" s="221">
        <v>34</v>
      </c>
      <c r="B35" s="222"/>
      <c r="C35" s="222"/>
      <c r="D35" s="222"/>
      <c r="E35" s="222"/>
      <c r="F35" s="222" t="s">
        <v>63</v>
      </c>
      <c r="G35" s="223">
        <v>10</v>
      </c>
      <c r="H35" s="206"/>
      <c r="I35" s="221">
        <v>34</v>
      </c>
      <c r="J35" s="222" t="s">
        <v>65</v>
      </c>
      <c r="K35" s="223">
        <v>3</v>
      </c>
      <c r="L35" s="212"/>
      <c r="M35" s="213"/>
      <c r="N35" s="213"/>
      <c r="O35" s="213"/>
      <c r="P35" s="206"/>
      <c r="Q35" s="206"/>
      <c r="R35" s="206"/>
      <c r="S35" s="206"/>
      <c r="T35" s="206"/>
      <c r="U35" s="206"/>
      <c r="V35" s="206"/>
      <c r="W35" s="206"/>
      <c r="X35" s="206"/>
      <c r="Y35" s="206" t="s">
        <v>65</v>
      </c>
      <c r="Z35" s="206">
        <v>14</v>
      </c>
      <c r="AA35" s="206">
        <v>3</v>
      </c>
      <c r="AB35" s="206">
        <v>0</v>
      </c>
      <c r="AC35" s="206">
        <v>0</v>
      </c>
      <c r="AD35" s="206">
        <v>14</v>
      </c>
      <c r="AE35" s="206">
        <v>3</v>
      </c>
      <c r="AF35" s="206"/>
      <c r="AG35" s="206"/>
      <c r="AH35" s="206"/>
      <c r="AI35" s="206"/>
      <c r="AJ35" s="206"/>
      <c r="AK35" s="206"/>
      <c r="AL35" s="206"/>
      <c r="AM35" s="206"/>
    </row>
    <row r="36" spans="1:39" ht="15">
      <c r="A36" s="221">
        <v>35</v>
      </c>
      <c r="B36" s="222"/>
      <c r="C36" s="222"/>
      <c r="D36" s="222"/>
      <c r="E36" s="222"/>
      <c r="F36" s="222" t="s">
        <v>70</v>
      </c>
      <c r="G36" s="223">
        <v>6</v>
      </c>
      <c r="H36" s="206"/>
      <c r="I36" s="221">
        <v>35</v>
      </c>
      <c r="J36" s="222" t="s">
        <v>22</v>
      </c>
      <c r="K36" s="223">
        <v>2</v>
      </c>
      <c r="L36" s="212"/>
      <c r="M36" s="213"/>
      <c r="N36" s="213"/>
      <c r="O36" s="213"/>
      <c r="P36" s="206"/>
      <c r="Q36" s="206"/>
      <c r="R36" s="206"/>
      <c r="S36" s="206"/>
      <c r="T36" s="206"/>
      <c r="U36" s="206"/>
      <c r="V36" s="206"/>
      <c r="W36" s="206"/>
      <c r="X36" s="206"/>
      <c r="Y36" s="206" t="s">
        <v>22</v>
      </c>
      <c r="Z36" s="206">
        <v>26</v>
      </c>
      <c r="AA36" s="206">
        <v>2</v>
      </c>
      <c r="AB36" s="206">
        <v>4</v>
      </c>
      <c r="AC36" s="206">
        <v>0</v>
      </c>
      <c r="AD36" s="206">
        <v>30</v>
      </c>
      <c r="AE36" s="206">
        <v>2</v>
      </c>
      <c r="AF36" s="206"/>
      <c r="AG36" s="206"/>
      <c r="AH36" s="206"/>
      <c r="AI36" s="206"/>
      <c r="AJ36" s="206"/>
      <c r="AK36" s="206"/>
      <c r="AL36" s="206"/>
      <c r="AM36" s="206"/>
    </row>
    <row r="37" spans="1:39" ht="15">
      <c r="A37" s="221">
        <v>36</v>
      </c>
      <c r="B37" s="222"/>
      <c r="C37" s="222"/>
      <c r="D37" s="222"/>
      <c r="E37" s="222"/>
      <c r="F37" s="222" t="s">
        <v>78</v>
      </c>
      <c r="G37" s="223">
        <v>4</v>
      </c>
      <c r="H37" s="206"/>
      <c r="I37" s="224">
        <v>36</v>
      </c>
      <c r="J37" s="225" t="s">
        <v>25</v>
      </c>
      <c r="K37" s="226">
        <v>2</v>
      </c>
      <c r="L37" s="212"/>
      <c r="M37" s="213"/>
      <c r="N37" s="213"/>
      <c r="O37" s="213"/>
      <c r="P37" s="206"/>
      <c r="Q37" s="206"/>
      <c r="R37" s="206"/>
      <c r="S37" s="206"/>
      <c r="T37" s="206"/>
      <c r="U37" s="206"/>
      <c r="V37" s="206"/>
      <c r="W37" s="206"/>
      <c r="X37" s="206"/>
      <c r="Y37" s="206" t="s">
        <v>25</v>
      </c>
      <c r="Z37" s="206">
        <v>24</v>
      </c>
      <c r="AA37" s="206">
        <v>2</v>
      </c>
      <c r="AB37" s="206">
        <v>6</v>
      </c>
      <c r="AC37" s="206">
        <v>0</v>
      </c>
      <c r="AD37" s="206">
        <v>30</v>
      </c>
      <c r="AE37" s="206">
        <v>2</v>
      </c>
      <c r="AF37" s="206"/>
      <c r="AG37" s="206"/>
      <c r="AH37" s="206"/>
      <c r="AI37" s="206"/>
      <c r="AJ37" s="206"/>
      <c r="AK37" s="206"/>
      <c r="AL37" s="206"/>
      <c r="AM37" s="206"/>
    </row>
    <row r="38" spans="1:39" ht="15">
      <c r="A38" s="224">
        <v>37</v>
      </c>
      <c r="B38" s="225"/>
      <c r="C38" s="225"/>
      <c r="D38" s="225"/>
      <c r="E38" s="225"/>
      <c r="F38" s="225" t="s">
        <v>90</v>
      </c>
      <c r="G38" s="226">
        <v>2</v>
      </c>
      <c r="H38" s="206"/>
      <c r="I38" s="227">
        <v>37</v>
      </c>
      <c r="J38" s="228" t="s">
        <v>21</v>
      </c>
      <c r="K38" s="229">
        <v>2</v>
      </c>
      <c r="L38" s="212"/>
      <c r="M38" s="213"/>
      <c r="N38" s="213"/>
      <c r="O38" s="213"/>
      <c r="P38" s="206"/>
      <c r="Q38" s="206"/>
      <c r="R38" s="206"/>
      <c r="S38" s="206"/>
      <c r="T38" s="206"/>
      <c r="U38" s="206"/>
      <c r="V38" s="206"/>
      <c r="W38" s="206"/>
      <c r="X38" s="206"/>
      <c r="Y38" s="206" t="s">
        <v>21</v>
      </c>
      <c r="Z38" s="206">
        <v>23</v>
      </c>
      <c r="AA38" s="206">
        <v>2</v>
      </c>
      <c r="AB38" s="206">
        <v>0</v>
      </c>
      <c r="AC38" s="206">
        <v>0</v>
      </c>
      <c r="AD38" s="206">
        <v>23</v>
      </c>
      <c r="AE38" s="206">
        <v>2</v>
      </c>
      <c r="AF38" s="206"/>
      <c r="AG38" s="206"/>
      <c r="AH38" s="206"/>
      <c r="AI38" s="206"/>
      <c r="AJ38" s="206"/>
      <c r="AK38" s="206"/>
      <c r="AL38" s="206"/>
      <c r="AM38" s="206"/>
    </row>
    <row r="39" spans="1:39" ht="15">
      <c r="A39" s="227">
        <v>38</v>
      </c>
      <c r="B39" s="228"/>
      <c r="C39" s="228"/>
      <c r="D39" s="228"/>
      <c r="E39" s="228"/>
      <c r="F39" s="228" t="s">
        <v>60</v>
      </c>
      <c r="G39" s="229">
        <v>0</v>
      </c>
      <c r="H39" s="206"/>
      <c r="I39" s="227">
        <v>38</v>
      </c>
      <c r="J39" s="228" t="s">
        <v>78</v>
      </c>
      <c r="K39" s="229">
        <v>0</v>
      </c>
      <c r="L39" s="212"/>
      <c r="M39" s="213"/>
      <c r="N39" s="213"/>
      <c r="O39" s="213"/>
      <c r="P39" s="206"/>
      <c r="Q39" s="206"/>
      <c r="R39" s="206"/>
      <c r="S39" s="206"/>
      <c r="T39" s="206"/>
      <c r="U39" s="206"/>
      <c r="V39" s="206"/>
      <c r="W39" s="206"/>
      <c r="X39" s="206"/>
      <c r="Y39" s="206" t="s">
        <v>78</v>
      </c>
      <c r="Z39" s="206">
        <v>4</v>
      </c>
      <c r="AA39" s="206">
        <v>0</v>
      </c>
      <c r="AB39" s="206">
        <v>0</v>
      </c>
      <c r="AC39" s="206">
        <v>0</v>
      </c>
      <c r="AD39" s="206">
        <v>4</v>
      </c>
      <c r="AE39" s="206">
        <v>0</v>
      </c>
      <c r="AF39" s="206"/>
      <c r="AG39" s="206"/>
      <c r="AH39" s="206"/>
      <c r="AI39" s="206"/>
      <c r="AJ39" s="206"/>
      <c r="AK39" s="206"/>
      <c r="AL39" s="206"/>
      <c r="AM39" s="206"/>
    </row>
    <row r="40" spans="1:39" ht="15">
      <c r="A40" s="227">
        <v>39</v>
      </c>
      <c r="B40" s="228"/>
      <c r="C40" s="228"/>
      <c r="D40" s="228"/>
      <c r="E40" s="228"/>
      <c r="F40" s="228" t="s">
        <v>92</v>
      </c>
      <c r="G40" s="229">
        <v>0</v>
      </c>
      <c r="H40" s="206"/>
      <c r="I40" s="227">
        <v>39</v>
      </c>
      <c r="J40" s="228" t="s">
        <v>92</v>
      </c>
      <c r="K40" s="229">
        <v>0</v>
      </c>
      <c r="L40" s="212"/>
      <c r="M40" s="213"/>
      <c r="N40" s="213"/>
      <c r="O40" s="213"/>
      <c r="P40" s="206"/>
      <c r="Q40" s="206"/>
      <c r="R40" s="206"/>
      <c r="S40" s="206"/>
      <c r="T40" s="206"/>
      <c r="U40" s="206"/>
      <c r="V40" s="206"/>
      <c r="W40" s="206"/>
      <c r="X40" s="206"/>
      <c r="Y40" s="206" t="s">
        <v>92</v>
      </c>
      <c r="Z40" s="206">
        <v>0</v>
      </c>
      <c r="AA40" s="206">
        <v>0</v>
      </c>
      <c r="AB40" s="206">
        <v>0</v>
      </c>
      <c r="AC40" s="206">
        <v>0</v>
      </c>
      <c r="AD40" s="206">
        <v>0</v>
      </c>
      <c r="AE40" s="206">
        <v>0</v>
      </c>
      <c r="AF40" s="206"/>
      <c r="AG40" s="206"/>
      <c r="AH40" s="206"/>
      <c r="AI40" s="206"/>
      <c r="AJ40" s="206"/>
      <c r="AK40" s="206"/>
      <c r="AL40" s="206"/>
      <c r="AM40" s="206"/>
    </row>
    <row r="41" spans="1:39" ht="15">
      <c r="A41" s="227">
        <v>40</v>
      </c>
      <c r="B41" s="228"/>
      <c r="C41" s="228"/>
      <c r="D41" s="228"/>
      <c r="E41" s="228"/>
      <c r="F41" s="228" t="s">
        <v>84</v>
      </c>
      <c r="G41" s="229">
        <v>0</v>
      </c>
      <c r="H41" s="206"/>
      <c r="I41" s="227">
        <v>40</v>
      </c>
      <c r="J41" s="228" t="s">
        <v>84</v>
      </c>
      <c r="K41" s="229">
        <v>0</v>
      </c>
      <c r="L41" s="212"/>
      <c r="M41" s="213"/>
      <c r="N41" s="213"/>
      <c r="O41" s="213"/>
      <c r="P41" s="206"/>
      <c r="Q41" s="206"/>
      <c r="R41" s="206"/>
      <c r="S41" s="206"/>
      <c r="T41" s="206"/>
      <c r="U41" s="206"/>
      <c r="V41" s="206"/>
      <c r="W41" s="206"/>
      <c r="X41" s="206"/>
      <c r="Y41" s="206" t="s">
        <v>84</v>
      </c>
      <c r="Z41" s="206">
        <v>0</v>
      </c>
      <c r="AA41" s="206">
        <v>0</v>
      </c>
      <c r="AB41" s="206">
        <v>0</v>
      </c>
      <c r="AC41" s="206">
        <v>0</v>
      </c>
      <c r="AD41" s="206">
        <v>0</v>
      </c>
      <c r="AE41" s="206">
        <v>0</v>
      </c>
      <c r="AF41" s="206"/>
      <c r="AG41" s="206"/>
      <c r="AH41" s="206"/>
      <c r="AI41" s="206"/>
      <c r="AJ41" s="206"/>
      <c r="AK41" s="206"/>
      <c r="AL41" s="206"/>
      <c r="AM41" s="206"/>
    </row>
    <row r="42" spans="1:39" ht="15.75" thickBot="1">
      <c r="A42" s="230">
        <v>41</v>
      </c>
      <c r="B42" s="231"/>
      <c r="C42" s="231"/>
      <c r="D42" s="231"/>
      <c r="E42" s="231"/>
      <c r="F42" s="231"/>
      <c r="G42" s="232"/>
      <c r="H42" s="206"/>
      <c r="I42" s="230">
        <v>41</v>
      </c>
      <c r="J42" s="231"/>
      <c r="K42" s="232"/>
      <c r="L42" s="212"/>
      <c r="M42" s="213"/>
      <c r="N42" s="213"/>
      <c r="O42" s="213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</row>
    <row r="43" spans="1:39" ht="15">
      <c r="A43" s="206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</row>
    <row r="44" spans="1:39" ht="15" hidden="1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</row>
    <row r="45" spans="1:39" ht="15" hidden="1">
      <c r="A45" s="206" t="s">
        <v>20</v>
      </c>
      <c r="B45" s="206">
        <v>63</v>
      </c>
      <c r="C45" s="206">
        <v>16</v>
      </c>
      <c r="D45" s="206">
        <f>Q45</f>
        <v>10</v>
      </c>
      <c r="E45" s="206">
        <f>VLOOKUP(A45,Квалификация!$AK$3:$AV$42,12,FALSE)</f>
        <v>7</v>
      </c>
      <c r="F45" s="206">
        <f>B45+D45</f>
        <v>73</v>
      </c>
      <c r="G45" s="206">
        <f>C45+E45</f>
        <v>23</v>
      </c>
      <c r="H45" s="206"/>
      <c r="I45" s="206"/>
      <c r="J45" s="206" t="str">
        <f>Сетка!L3</f>
        <v>URSAlex</v>
      </c>
      <c r="K45" s="206" t="str">
        <f>Сетка!X3</f>
        <v>URSAlex</v>
      </c>
      <c r="L45" s="206" t="str">
        <f>Сетка!AJ3</f>
        <v>combat</v>
      </c>
      <c r="M45" s="206" t="str">
        <f>Сетка!AV3</f>
        <v>aks</v>
      </c>
      <c r="N45" s="206" t="str">
        <f>Сетка!BH3</f>
        <v>aks</v>
      </c>
      <c r="O45" s="206" t="str">
        <f>Сетка!BT3</f>
        <v>aks</v>
      </c>
      <c r="P45" s="206"/>
      <c r="Q45" s="206">
        <f>COUNTIF($J$45:$O$76,A45)</f>
        <v>10</v>
      </c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</row>
    <row r="46" spans="1:39" ht="15" hidden="1">
      <c r="A46" s="206" t="s">
        <v>21</v>
      </c>
      <c r="B46" s="206">
        <v>23</v>
      </c>
      <c r="C46" s="206">
        <v>2</v>
      </c>
      <c r="D46" s="206">
        <f aca="true" t="shared" si="0" ref="D46:D67">Q46</f>
        <v>0</v>
      </c>
      <c r="E46" s="206">
        <f>VLOOKUP(A46,Квалификация!$AK$3:$AV$42,12,FALSE)</f>
        <v>0</v>
      </c>
      <c r="F46" s="206">
        <f aca="true" t="shared" si="1" ref="F46:F79">B46+D46</f>
        <v>23</v>
      </c>
      <c r="G46" s="206">
        <f aca="true" t="shared" si="2" ref="G46:G79">C46+E46</f>
        <v>2</v>
      </c>
      <c r="H46" s="206"/>
      <c r="I46" s="206"/>
      <c r="J46" s="206">
        <f>Сетка!L4</f>
        <v>0</v>
      </c>
      <c r="K46" s="206" t="str">
        <f>Сетка!X4</f>
        <v>combat</v>
      </c>
      <c r="L46" s="206" t="str">
        <f>Сетка!AJ4</f>
        <v>aks</v>
      </c>
      <c r="M46" s="206" t="str">
        <f>Сетка!AV4</f>
        <v>sass1954</v>
      </c>
      <c r="N46" s="206" t="str">
        <f>Сетка!BH4</f>
        <v>Математик</v>
      </c>
      <c r="O46" s="206" t="str">
        <f>O45</f>
        <v>aks</v>
      </c>
      <c r="P46" s="206"/>
      <c r="Q46" s="206">
        <f aca="true" t="shared" si="3" ref="Q46:Q84">COUNTIF($J$45:$O$76,A46)</f>
        <v>0</v>
      </c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</row>
    <row r="47" spans="1:39" ht="15" hidden="1">
      <c r="A47" s="206" t="s">
        <v>26</v>
      </c>
      <c r="B47" s="206">
        <v>59</v>
      </c>
      <c r="C47" s="206">
        <v>24</v>
      </c>
      <c r="D47" s="206">
        <f t="shared" si="0"/>
        <v>0</v>
      </c>
      <c r="E47" s="206">
        <f>VLOOKUP(A47,Квалификация!$AK$3:$AV$42,12,FALSE)</f>
        <v>5</v>
      </c>
      <c r="F47" s="206">
        <f t="shared" si="1"/>
        <v>59</v>
      </c>
      <c r="G47" s="206">
        <f t="shared" si="2"/>
        <v>29</v>
      </c>
      <c r="H47" s="206"/>
      <c r="I47" s="206"/>
      <c r="J47" s="206" t="str">
        <f>Сетка!L5</f>
        <v>combat</v>
      </c>
      <c r="K47" s="206" t="str">
        <f>Сетка!X5</f>
        <v>amelin</v>
      </c>
      <c r="L47" s="206" t="str">
        <f>Сетка!AJ5</f>
        <v>sass1954</v>
      </c>
      <c r="M47" s="206" t="str">
        <f>Сетка!AV5</f>
        <v>Oksi_f</v>
      </c>
      <c r="N47" s="206" t="str">
        <f>N45</f>
        <v>aks</v>
      </c>
      <c r="O47" s="206"/>
      <c r="P47" s="206"/>
      <c r="Q47" s="206">
        <f t="shared" si="3"/>
        <v>0</v>
      </c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</row>
    <row r="48" spans="1:39" ht="15" hidden="1">
      <c r="A48" s="206" t="s">
        <v>18</v>
      </c>
      <c r="B48" s="206">
        <v>36</v>
      </c>
      <c r="C48" s="206">
        <v>18</v>
      </c>
      <c r="D48" s="206">
        <f t="shared" si="0"/>
        <v>0</v>
      </c>
      <c r="E48" s="206">
        <f>VLOOKUP(A48,Квалификация!$AK$3:$AV$42,12,FALSE)</f>
        <v>0</v>
      </c>
      <c r="F48" s="206">
        <f t="shared" si="1"/>
        <v>36</v>
      </c>
      <c r="G48" s="206">
        <f t="shared" si="2"/>
        <v>18</v>
      </c>
      <c r="H48" s="206"/>
      <c r="I48" s="206"/>
      <c r="J48" s="206">
        <f>Сетка!L6</f>
        <v>0</v>
      </c>
      <c r="K48" s="206" t="str">
        <f>Сетка!X6</f>
        <v>aks</v>
      </c>
      <c r="L48" s="206" t="str">
        <f>Сетка!AJ6</f>
        <v>Горюнович</v>
      </c>
      <c r="M48" s="206" t="str">
        <f>Сетка!AV6</f>
        <v>Математик</v>
      </c>
      <c r="N48" s="206" t="str">
        <f>N46</f>
        <v>Математик</v>
      </c>
      <c r="O48" s="206"/>
      <c r="P48" s="206"/>
      <c r="Q48" s="206">
        <f t="shared" si="3"/>
        <v>0</v>
      </c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</row>
    <row r="49" spans="1:39" ht="15" hidden="1">
      <c r="A49" s="206" t="s">
        <v>29</v>
      </c>
      <c r="B49" s="206">
        <v>50</v>
      </c>
      <c r="C49" s="206">
        <v>13</v>
      </c>
      <c r="D49" s="206">
        <f t="shared" si="0"/>
        <v>0</v>
      </c>
      <c r="E49" s="206">
        <f>VLOOKUP(A49,Квалификация!$AK$3:$AV$42,12,FALSE)</f>
        <v>0</v>
      </c>
      <c r="F49" s="206">
        <f t="shared" si="1"/>
        <v>50</v>
      </c>
      <c r="G49" s="206">
        <f t="shared" si="2"/>
        <v>13</v>
      </c>
      <c r="H49" s="206"/>
      <c r="I49" s="206"/>
      <c r="J49" s="206" t="str">
        <f>Сетка!L7</f>
        <v>amelin</v>
      </c>
      <c r="K49" s="206" t="str">
        <f>Сетка!X7</f>
        <v>sass1954</v>
      </c>
      <c r="L49" s="206" t="str">
        <f>Сетка!AJ7</f>
        <v>Oksi_f</v>
      </c>
      <c r="M49" s="206" t="str">
        <f>M45</f>
        <v>aks</v>
      </c>
      <c r="N49" s="206"/>
      <c r="O49" s="206"/>
      <c r="P49" s="206"/>
      <c r="Q49" s="206">
        <f t="shared" si="3"/>
        <v>0</v>
      </c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</row>
    <row r="50" spans="1:39" ht="15" hidden="1">
      <c r="A50" s="206" t="s">
        <v>23</v>
      </c>
      <c r="B50" s="206">
        <v>30</v>
      </c>
      <c r="C50" s="206">
        <v>15</v>
      </c>
      <c r="D50" s="206">
        <f t="shared" si="0"/>
        <v>0</v>
      </c>
      <c r="E50" s="206">
        <f>VLOOKUP(A50,Квалификация!$AK$3:$AV$42,12,FALSE)</f>
        <v>0</v>
      </c>
      <c r="F50" s="206">
        <f t="shared" si="1"/>
        <v>30</v>
      </c>
      <c r="G50" s="206">
        <f t="shared" si="2"/>
        <v>15</v>
      </c>
      <c r="H50" s="206"/>
      <c r="I50" s="206"/>
      <c r="J50" s="206">
        <f>Сетка!L8</f>
        <v>0</v>
      </c>
      <c r="K50" s="206" t="str">
        <f>Сетка!X8</f>
        <v>ehduard-shevcov</v>
      </c>
      <c r="L50" s="206" t="str">
        <f>Сетка!AJ8</f>
        <v>ESI2607</v>
      </c>
      <c r="M50" s="206" t="str">
        <f>M46</f>
        <v>sass1954</v>
      </c>
      <c r="N50" s="206"/>
      <c r="O50" s="206"/>
      <c r="P50" s="206"/>
      <c r="Q50" s="206">
        <f t="shared" si="3"/>
        <v>0</v>
      </c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</row>
    <row r="51" spans="1:39" ht="15" hidden="1">
      <c r="A51" s="206" t="s">
        <v>69</v>
      </c>
      <c r="B51" s="206">
        <v>28</v>
      </c>
      <c r="C51" s="206">
        <v>5</v>
      </c>
      <c r="D51" s="206">
        <f t="shared" si="0"/>
        <v>0</v>
      </c>
      <c r="E51" s="206">
        <f>VLOOKUP(A51,Квалификация!$AK$3:$AV$42,12,FALSE)</f>
        <v>0</v>
      </c>
      <c r="F51" s="206">
        <f t="shared" si="1"/>
        <v>28</v>
      </c>
      <c r="G51" s="206">
        <f t="shared" si="2"/>
        <v>5</v>
      </c>
      <c r="H51" s="206"/>
      <c r="I51" s="206"/>
      <c r="J51" s="206" t="str">
        <f>Сетка!L9</f>
        <v>aks</v>
      </c>
      <c r="K51" s="206" t="str">
        <f>Сетка!X9</f>
        <v>Горюнович</v>
      </c>
      <c r="L51" s="206" t="str">
        <f>Сетка!AJ9</f>
        <v>Математик</v>
      </c>
      <c r="M51" s="206" t="str">
        <f>M47</f>
        <v>Oksi_f</v>
      </c>
      <c r="N51" s="206"/>
      <c r="O51" s="206"/>
      <c r="P51" s="206"/>
      <c r="Q51" s="206">
        <f t="shared" si="3"/>
        <v>0</v>
      </c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</row>
    <row r="52" spans="1:39" ht="15" hidden="1">
      <c r="A52" s="206" t="s">
        <v>16</v>
      </c>
      <c r="B52" s="206">
        <v>58</v>
      </c>
      <c r="C52" s="206">
        <v>29</v>
      </c>
      <c r="D52" s="206">
        <f t="shared" si="0"/>
        <v>4</v>
      </c>
      <c r="E52" s="206">
        <f>VLOOKUP(A52,Квалификация!$AK$3:$AV$42,12,FALSE)</f>
        <v>0</v>
      </c>
      <c r="F52" s="206">
        <f t="shared" si="1"/>
        <v>62</v>
      </c>
      <c r="G52" s="206">
        <f t="shared" si="2"/>
        <v>29</v>
      </c>
      <c r="H52" s="206"/>
      <c r="I52" s="206"/>
      <c r="J52" s="206">
        <f>Сетка!L10</f>
        <v>0</v>
      </c>
      <c r="K52" s="206" t="str">
        <f>Сетка!X10</f>
        <v>ПАВЛОДАР</v>
      </c>
      <c r="L52" s="206" t="str">
        <f>Сетка!AJ10</f>
        <v>saleh</v>
      </c>
      <c r="M52" s="206" t="str">
        <f>M48</f>
        <v>Математик</v>
      </c>
      <c r="N52" s="206"/>
      <c r="O52" s="206"/>
      <c r="P52" s="206"/>
      <c r="Q52" s="206">
        <f t="shared" si="3"/>
        <v>4</v>
      </c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</row>
    <row r="53" spans="1:39" ht="15" hidden="1">
      <c r="A53" s="206" t="s">
        <v>68</v>
      </c>
      <c r="B53" s="206">
        <v>26</v>
      </c>
      <c r="C53" s="206">
        <v>11</v>
      </c>
      <c r="D53" s="206">
        <f t="shared" si="0"/>
        <v>0</v>
      </c>
      <c r="E53" s="206">
        <f>VLOOKUP(A53,Квалификация!$AK$3:$AV$42,12,FALSE)</f>
        <v>0</v>
      </c>
      <c r="F53" s="206">
        <f t="shared" si="1"/>
        <v>26</v>
      </c>
      <c r="G53" s="206">
        <f t="shared" si="2"/>
        <v>11</v>
      </c>
      <c r="H53" s="206"/>
      <c r="I53" s="206"/>
      <c r="J53" s="206" t="str">
        <f>Сетка!L11</f>
        <v>sass1954</v>
      </c>
      <c r="K53" s="206" t="str">
        <f>Сетка!X11</f>
        <v>Oksi_f</v>
      </c>
      <c r="L53" s="206" t="str">
        <f>L45</f>
        <v>combat</v>
      </c>
      <c r="M53" s="206"/>
      <c r="N53" s="206"/>
      <c r="O53" s="206"/>
      <c r="P53" s="206"/>
      <c r="Q53" s="206">
        <f t="shared" si="3"/>
        <v>0</v>
      </c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</row>
    <row r="54" spans="1:39" ht="15" hidden="1">
      <c r="A54" s="206" t="s">
        <v>17</v>
      </c>
      <c r="B54" s="206">
        <v>32</v>
      </c>
      <c r="C54" s="206">
        <v>13</v>
      </c>
      <c r="D54" s="206">
        <f t="shared" si="0"/>
        <v>2</v>
      </c>
      <c r="E54" s="206">
        <f>VLOOKUP(A54,Квалификация!$AK$3:$AV$42,12,FALSE)</f>
        <v>0</v>
      </c>
      <c r="F54" s="206">
        <f t="shared" si="1"/>
        <v>34</v>
      </c>
      <c r="G54" s="206">
        <f t="shared" si="2"/>
        <v>13</v>
      </c>
      <c r="H54" s="206"/>
      <c r="I54" s="206"/>
      <c r="J54" s="206">
        <f>Сетка!L12</f>
        <v>0</v>
      </c>
      <c r="K54" s="206" t="str">
        <f>Сетка!X12</f>
        <v>Accrington</v>
      </c>
      <c r="L54" s="206" t="str">
        <f aca="true" t="shared" si="4" ref="L54:L60">L46</f>
        <v>aks</v>
      </c>
      <c r="M54" s="206"/>
      <c r="N54" s="206"/>
      <c r="O54" s="206"/>
      <c r="P54" s="206"/>
      <c r="Q54" s="206">
        <f t="shared" si="3"/>
        <v>2</v>
      </c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</row>
    <row r="55" spans="1:39" ht="15" hidden="1">
      <c r="A55" s="206" t="s">
        <v>25</v>
      </c>
      <c r="B55" s="206">
        <v>24</v>
      </c>
      <c r="C55" s="206">
        <v>2</v>
      </c>
      <c r="D55" s="206">
        <f t="shared" si="0"/>
        <v>6</v>
      </c>
      <c r="E55" s="206">
        <f>VLOOKUP(A55,Квалификация!$AK$3:$AV$42,12,FALSE)</f>
        <v>0</v>
      </c>
      <c r="F55" s="206">
        <f t="shared" si="1"/>
        <v>30</v>
      </c>
      <c r="G55" s="206">
        <f t="shared" si="2"/>
        <v>2</v>
      </c>
      <c r="H55" s="206"/>
      <c r="I55" s="206"/>
      <c r="J55" s="206" t="str">
        <f>Сетка!L13</f>
        <v>ehduard-shevcov</v>
      </c>
      <c r="K55" s="206" t="str">
        <f>Сетка!X13</f>
        <v>alexivan</v>
      </c>
      <c r="L55" s="206" t="str">
        <f t="shared" si="4"/>
        <v>sass1954</v>
      </c>
      <c r="M55" s="206"/>
      <c r="N55" s="206"/>
      <c r="O55" s="206"/>
      <c r="P55" s="206"/>
      <c r="Q55" s="206">
        <f t="shared" si="3"/>
        <v>6</v>
      </c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</row>
    <row r="56" spans="1:39" ht="15" hidden="1">
      <c r="A56" s="206" t="s">
        <v>24</v>
      </c>
      <c r="B56" s="206">
        <v>30</v>
      </c>
      <c r="C56" s="206">
        <v>5</v>
      </c>
      <c r="D56" s="206">
        <f t="shared" si="0"/>
        <v>0</v>
      </c>
      <c r="E56" s="206">
        <f>VLOOKUP(A56,Квалификация!$AK$3:$AV$42,12,FALSE)</f>
        <v>0</v>
      </c>
      <c r="F56" s="206">
        <f t="shared" si="1"/>
        <v>30</v>
      </c>
      <c r="G56" s="206">
        <f t="shared" si="2"/>
        <v>5</v>
      </c>
      <c r="H56" s="206"/>
      <c r="I56" s="206"/>
      <c r="J56" s="206">
        <f>Сетка!L14</f>
        <v>0</v>
      </c>
      <c r="K56" s="206" t="str">
        <f>Сетка!X14</f>
        <v>ESI2607</v>
      </c>
      <c r="L56" s="206" t="str">
        <f t="shared" si="4"/>
        <v>Горюнович</v>
      </c>
      <c r="M56" s="206"/>
      <c r="N56" s="206"/>
      <c r="O56" s="206"/>
      <c r="P56" s="206"/>
      <c r="Q56" s="206">
        <f t="shared" si="3"/>
        <v>0</v>
      </c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</row>
    <row r="57" spans="1:39" ht="15" hidden="1">
      <c r="A57" s="206" t="s">
        <v>28</v>
      </c>
      <c r="B57" s="206">
        <v>22</v>
      </c>
      <c r="C57" s="206">
        <v>15</v>
      </c>
      <c r="D57" s="206">
        <f t="shared" si="0"/>
        <v>0</v>
      </c>
      <c r="E57" s="206">
        <f>VLOOKUP(A57,Квалификация!$AK$3:$AV$42,12,FALSE)</f>
        <v>0</v>
      </c>
      <c r="F57" s="206">
        <f t="shared" si="1"/>
        <v>22</v>
      </c>
      <c r="G57" s="206">
        <f t="shared" si="2"/>
        <v>15</v>
      </c>
      <c r="H57" s="206"/>
      <c r="I57" s="206"/>
      <c r="J57" s="206" t="str">
        <f>Сетка!L15</f>
        <v>Горюнович</v>
      </c>
      <c r="K57" s="206" t="str">
        <f>Сетка!X15</f>
        <v>GAS-Ural</v>
      </c>
      <c r="L57" s="206" t="str">
        <f t="shared" si="4"/>
        <v>Oksi_f</v>
      </c>
      <c r="M57" s="206"/>
      <c r="N57" s="206"/>
      <c r="O57" s="206"/>
      <c r="P57" s="206"/>
      <c r="Q57" s="206">
        <f t="shared" si="3"/>
        <v>0</v>
      </c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</row>
    <row r="58" spans="1:39" ht="15" hidden="1">
      <c r="A58" s="206" t="s">
        <v>22</v>
      </c>
      <c r="B58" s="206">
        <v>26</v>
      </c>
      <c r="C58" s="206">
        <v>2</v>
      </c>
      <c r="D58" s="206">
        <f t="shared" si="0"/>
        <v>4</v>
      </c>
      <c r="E58" s="206">
        <f>VLOOKUP(A58,Квалификация!$AK$3:$AV$42,12,FALSE)</f>
        <v>0</v>
      </c>
      <c r="F58" s="206">
        <f t="shared" si="1"/>
        <v>30</v>
      </c>
      <c r="G58" s="206">
        <f t="shared" si="2"/>
        <v>2</v>
      </c>
      <c r="H58" s="206"/>
      <c r="I58" s="206"/>
      <c r="J58" s="206">
        <f>Сетка!L16</f>
        <v>0</v>
      </c>
      <c r="K58" s="206" t="str">
        <f>Сетка!X16</f>
        <v>Математик</v>
      </c>
      <c r="L58" s="206" t="str">
        <f t="shared" si="4"/>
        <v>ESI2607</v>
      </c>
      <c r="M58" s="206"/>
      <c r="N58" s="206"/>
      <c r="O58" s="206"/>
      <c r="P58" s="206"/>
      <c r="Q58" s="206">
        <f t="shared" si="3"/>
        <v>4</v>
      </c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</row>
    <row r="59" spans="1:39" ht="15" hidden="1">
      <c r="A59" s="206" t="s">
        <v>19</v>
      </c>
      <c r="B59" s="206">
        <v>20</v>
      </c>
      <c r="C59" s="206">
        <v>19</v>
      </c>
      <c r="D59" s="206">
        <f t="shared" si="0"/>
        <v>2</v>
      </c>
      <c r="E59" s="206">
        <f>VLOOKUP(A59,Квалификация!$AK$3:$AV$42,12,FALSE)</f>
        <v>0</v>
      </c>
      <c r="F59" s="206">
        <f t="shared" si="1"/>
        <v>22</v>
      </c>
      <c r="G59" s="206">
        <f t="shared" si="2"/>
        <v>19</v>
      </c>
      <c r="H59" s="206"/>
      <c r="I59" s="206"/>
      <c r="J59" s="206" t="str">
        <f>Сетка!L17</f>
        <v>ПАВЛОДАР</v>
      </c>
      <c r="K59" s="206" t="str">
        <f>Сетка!X17</f>
        <v>saleh</v>
      </c>
      <c r="L59" s="206" t="str">
        <f t="shared" si="4"/>
        <v>Математик</v>
      </c>
      <c r="M59" s="206"/>
      <c r="N59" s="206"/>
      <c r="O59" s="206"/>
      <c r="P59" s="206"/>
      <c r="Q59" s="206">
        <f t="shared" si="3"/>
        <v>2</v>
      </c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</row>
    <row r="60" spans="1:39" ht="15" hidden="1">
      <c r="A60" s="206" t="s">
        <v>73</v>
      </c>
      <c r="B60" s="206">
        <v>82</v>
      </c>
      <c r="C60" s="206">
        <v>34</v>
      </c>
      <c r="D60" s="206">
        <f t="shared" si="0"/>
        <v>2</v>
      </c>
      <c r="E60" s="206">
        <f>VLOOKUP(A60,Квалификация!$AK$3:$AV$42,12,FALSE)</f>
        <v>0</v>
      </c>
      <c r="F60" s="206">
        <f t="shared" si="1"/>
        <v>84</v>
      </c>
      <c r="G60" s="206">
        <f t="shared" si="2"/>
        <v>34</v>
      </c>
      <c r="H60" s="206"/>
      <c r="I60" s="206"/>
      <c r="J60" s="206">
        <f>Сетка!L18</f>
        <v>0</v>
      </c>
      <c r="K60" s="206" t="str">
        <f>Сетка!X18</f>
        <v>demik-78</v>
      </c>
      <c r="L60" s="206" t="str">
        <f t="shared" si="4"/>
        <v>saleh</v>
      </c>
      <c r="M60" s="206"/>
      <c r="N60" s="206"/>
      <c r="O60" s="206"/>
      <c r="P60" s="206"/>
      <c r="Q60" s="206">
        <f t="shared" si="3"/>
        <v>2</v>
      </c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</row>
    <row r="61" spans="1:39" ht="15" hidden="1">
      <c r="A61" s="206" t="s">
        <v>59</v>
      </c>
      <c r="B61" s="206">
        <v>27</v>
      </c>
      <c r="C61" s="206">
        <v>17</v>
      </c>
      <c r="D61" s="206">
        <f t="shared" si="0"/>
        <v>0</v>
      </c>
      <c r="E61" s="206">
        <f>VLOOKUP(A61,Квалификация!$AK$3:$AV$42,12,FALSE)</f>
        <v>10</v>
      </c>
      <c r="F61" s="206">
        <f t="shared" si="1"/>
        <v>27</v>
      </c>
      <c r="G61" s="206">
        <f t="shared" si="2"/>
        <v>27</v>
      </c>
      <c r="H61" s="206"/>
      <c r="I61" s="206"/>
      <c r="J61" s="206" t="str">
        <f>Сетка!L19</f>
        <v>Oksi_f</v>
      </c>
      <c r="K61" s="206"/>
      <c r="L61" s="206"/>
      <c r="M61" s="206"/>
      <c r="N61" s="206"/>
      <c r="O61" s="206"/>
      <c r="P61" s="206"/>
      <c r="Q61" s="206">
        <f t="shared" si="3"/>
        <v>0</v>
      </c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</row>
    <row r="62" spans="1:39" ht="15" hidden="1">
      <c r="A62" s="206" t="s">
        <v>70</v>
      </c>
      <c r="B62" s="206">
        <v>6</v>
      </c>
      <c r="C62" s="206">
        <v>20</v>
      </c>
      <c r="D62" s="206">
        <f t="shared" si="0"/>
        <v>0</v>
      </c>
      <c r="E62" s="206">
        <f>VLOOKUP(A62,Квалификация!$AK$3:$AV$42,12,FALSE)</f>
        <v>0</v>
      </c>
      <c r="F62" s="206">
        <f t="shared" si="1"/>
        <v>6</v>
      </c>
      <c r="G62" s="206">
        <f t="shared" si="2"/>
        <v>20</v>
      </c>
      <c r="H62" s="206"/>
      <c r="I62" s="206"/>
      <c r="J62" s="206">
        <f>Сетка!L20</f>
        <v>0</v>
      </c>
      <c r="K62" s="206"/>
      <c r="L62" s="206"/>
      <c r="M62" s="206"/>
      <c r="N62" s="206"/>
      <c r="O62" s="206"/>
      <c r="P62" s="206"/>
      <c r="Q62" s="206">
        <f t="shared" si="3"/>
        <v>0</v>
      </c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</row>
    <row r="63" spans="1:39" ht="15" hidden="1">
      <c r="A63" s="206" t="s">
        <v>60</v>
      </c>
      <c r="B63" s="206">
        <v>0</v>
      </c>
      <c r="C63" s="206">
        <v>5</v>
      </c>
      <c r="D63" s="206">
        <f t="shared" si="0"/>
        <v>0</v>
      </c>
      <c r="E63" s="206">
        <f>VLOOKUP(A63,Квалификация!$AK$3:$AV$42,12,FALSE)</f>
        <v>0</v>
      </c>
      <c r="F63" s="206">
        <f t="shared" si="1"/>
        <v>0</v>
      </c>
      <c r="G63" s="206">
        <f t="shared" si="2"/>
        <v>5</v>
      </c>
      <c r="H63" s="206"/>
      <c r="I63" s="206"/>
      <c r="J63" s="206" t="str">
        <f>Сетка!L21</f>
        <v>Accrington</v>
      </c>
      <c r="K63" s="206"/>
      <c r="L63" s="206"/>
      <c r="M63" s="206"/>
      <c r="N63" s="206"/>
      <c r="O63" s="206"/>
      <c r="P63" s="206"/>
      <c r="Q63" s="206">
        <f t="shared" si="3"/>
        <v>0</v>
      </c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</row>
    <row r="64" spans="1:39" ht="15" hidden="1">
      <c r="A64" s="206" t="s">
        <v>61</v>
      </c>
      <c r="B64" s="206">
        <v>26</v>
      </c>
      <c r="C64" s="206">
        <v>14</v>
      </c>
      <c r="D64" s="206">
        <f t="shared" si="0"/>
        <v>2</v>
      </c>
      <c r="E64" s="206">
        <f>VLOOKUP(A64,Квалификация!$AK$3:$AV$42,12,FALSE)</f>
        <v>0</v>
      </c>
      <c r="F64" s="206">
        <f t="shared" si="1"/>
        <v>28</v>
      </c>
      <c r="G64" s="206">
        <f t="shared" si="2"/>
        <v>14</v>
      </c>
      <c r="H64" s="206"/>
      <c r="I64" s="206"/>
      <c r="J64" s="206">
        <f>Сетка!L22</f>
        <v>0</v>
      </c>
      <c r="K64" s="206"/>
      <c r="L64" s="206"/>
      <c r="M64" s="206"/>
      <c r="N64" s="206"/>
      <c r="O64" s="206"/>
      <c r="P64" s="206"/>
      <c r="Q64" s="206">
        <f t="shared" si="3"/>
        <v>2</v>
      </c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</row>
    <row r="65" spans="1:39" ht="15" hidden="1">
      <c r="A65" s="206" t="s">
        <v>62</v>
      </c>
      <c r="B65" s="206">
        <v>22</v>
      </c>
      <c r="C65" s="206">
        <v>10</v>
      </c>
      <c r="D65" s="206">
        <f t="shared" si="0"/>
        <v>0</v>
      </c>
      <c r="E65" s="206">
        <f>VLOOKUP(A65,Квалификация!$AK$3:$AV$42,12,FALSE)</f>
        <v>0</v>
      </c>
      <c r="F65" s="206">
        <f t="shared" si="1"/>
        <v>22</v>
      </c>
      <c r="G65" s="206">
        <f t="shared" si="2"/>
        <v>10</v>
      </c>
      <c r="H65" s="206"/>
      <c r="I65" s="206"/>
      <c r="J65" s="206" t="str">
        <f>Сетка!L23</f>
        <v>alexivan</v>
      </c>
      <c r="K65" s="206"/>
      <c r="L65" s="206"/>
      <c r="M65" s="206"/>
      <c r="N65" s="206"/>
      <c r="O65" s="206"/>
      <c r="P65" s="206"/>
      <c r="Q65" s="206">
        <f t="shared" si="3"/>
        <v>0</v>
      </c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</row>
    <row r="66" spans="1:39" ht="15" hidden="1">
      <c r="A66" s="206" t="s">
        <v>63</v>
      </c>
      <c r="B66" s="206">
        <v>10</v>
      </c>
      <c r="C66" s="206">
        <v>5</v>
      </c>
      <c r="D66" s="206">
        <f t="shared" si="0"/>
        <v>0</v>
      </c>
      <c r="E66" s="206">
        <f>VLOOKUP(A66,Квалификация!$AK$3:$AV$42,12,FALSE)</f>
        <v>0</v>
      </c>
      <c r="F66" s="206">
        <f t="shared" si="1"/>
        <v>10</v>
      </c>
      <c r="G66" s="206">
        <f t="shared" si="2"/>
        <v>5</v>
      </c>
      <c r="H66" s="206"/>
      <c r="I66" s="206"/>
      <c r="J66" s="206">
        <f>Сетка!L24</f>
        <v>0</v>
      </c>
      <c r="K66" s="206"/>
      <c r="L66" s="206"/>
      <c r="M66" s="206"/>
      <c r="N66" s="206"/>
      <c r="O66" s="206"/>
      <c r="P66" s="206"/>
      <c r="Q66" s="206">
        <f t="shared" si="3"/>
        <v>0</v>
      </c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</row>
    <row r="67" spans="1:39" ht="15" hidden="1">
      <c r="A67" s="206" t="s">
        <v>64</v>
      </c>
      <c r="B67" s="206">
        <v>28</v>
      </c>
      <c r="C67" s="206">
        <v>27</v>
      </c>
      <c r="D67" s="206">
        <f t="shared" si="0"/>
        <v>4</v>
      </c>
      <c r="E67" s="206">
        <f>VLOOKUP(A67,Квалификация!$AK$3:$AV$42,12,FALSE)</f>
        <v>0</v>
      </c>
      <c r="F67" s="206">
        <f t="shared" si="1"/>
        <v>32</v>
      </c>
      <c r="G67" s="206">
        <f t="shared" si="2"/>
        <v>27</v>
      </c>
      <c r="H67" s="206"/>
      <c r="I67" s="206"/>
      <c r="J67" s="206" t="str">
        <f>Сетка!L25</f>
        <v>ESI2607</v>
      </c>
      <c r="K67" s="206"/>
      <c r="L67" s="206"/>
      <c r="M67" s="206"/>
      <c r="N67" s="206"/>
      <c r="O67" s="206"/>
      <c r="P67" s="206"/>
      <c r="Q67" s="206">
        <f t="shared" si="3"/>
        <v>4</v>
      </c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</row>
    <row r="68" spans="1:39" ht="15" hidden="1">
      <c r="A68" s="206" t="s">
        <v>65</v>
      </c>
      <c r="B68" s="206">
        <v>14</v>
      </c>
      <c r="C68" s="206">
        <v>3</v>
      </c>
      <c r="D68" s="206">
        <f>Q68</f>
        <v>0</v>
      </c>
      <c r="E68" s="206">
        <f>VLOOKUP(A68,Квалификация!$AK$3:$AV$42,12,FALSE)</f>
        <v>0</v>
      </c>
      <c r="F68" s="206">
        <f t="shared" si="1"/>
        <v>14</v>
      </c>
      <c r="G68" s="206">
        <f t="shared" si="2"/>
        <v>3</v>
      </c>
      <c r="H68" s="206"/>
      <c r="I68" s="206"/>
      <c r="J68" s="206">
        <f>Сетка!L26</f>
        <v>0</v>
      </c>
      <c r="K68" s="206"/>
      <c r="L68" s="206"/>
      <c r="M68" s="206"/>
      <c r="N68" s="206"/>
      <c r="O68" s="206"/>
      <c r="P68" s="206"/>
      <c r="Q68" s="206">
        <f t="shared" si="3"/>
        <v>0</v>
      </c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</row>
    <row r="69" spans="1:39" ht="15" hidden="1">
      <c r="A69" s="206" t="s">
        <v>66</v>
      </c>
      <c r="B69" s="206">
        <v>14</v>
      </c>
      <c r="C69" s="206">
        <v>12</v>
      </c>
      <c r="D69" s="206">
        <f>Q69</f>
        <v>2</v>
      </c>
      <c r="E69" s="206">
        <f>VLOOKUP(A69,Квалификация!$AK$3:$AV$42,12,FALSE)</f>
        <v>0</v>
      </c>
      <c r="F69" s="206">
        <f t="shared" si="1"/>
        <v>16</v>
      </c>
      <c r="G69" s="206">
        <f t="shared" si="2"/>
        <v>12</v>
      </c>
      <c r="H69" s="206"/>
      <c r="I69" s="206"/>
      <c r="J69" s="206" t="str">
        <f>Сетка!L27</f>
        <v>GAS-Ural</v>
      </c>
      <c r="K69" s="206"/>
      <c r="L69" s="206"/>
      <c r="M69" s="206"/>
      <c r="N69" s="206"/>
      <c r="O69" s="206"/>
      <c r="P69" s="206"/>
      <c r="Q69" s="206">
        <f t="shared" si="3"/>
        <v>2</v>
      </c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</row>
    <row r="70" spans="1:39" ht="15" hidden="1">
      <c r="A70" s="206" t="s">
        <v>67</v>
      </c>
      <c r="B70" s="206">
        <v>22</v>
      </c>
      <c r="C70" s="206">
        <v>15</v>
      </c>
      <c r="D70" s="206">
        <f>Q70</f>
        <v>0</v>
      </c>
      <c r="E70" s="206">
        <f>VLOOKUP(A70,Квалификация!$AK$3:$AV$42,12,FALSE)</f>
        <v>0</v>
      </c>
      <c r="F70" s="206">
        <f t="shared" si="1"/>
        <v>22</v>
      </c>
      <c r="G70" s="206">
        <f t="shared" si="2"/>
        <v>15</v>
      </c>
      <c r="H70" s="206"/>
      <c r="I70" s="206"/>
      <c r="J70" s="206">
        <f>Сетка!L28</f>
        <v>0</v>
      </c>
      <c r="K70" s="206"/>
      <c r="L70" s="206"/>
      <c r="M70" s="206"/>
      <c r="N70" s="206"/>
      <c r="O70" s="206"/>
      <c r="P70" s="206"/>
      <c r="Q70" s="206">
        <f t="shared" si="3"/>
        <v>0</v>
      </c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</row>
    <row r="71" spans="1:39" ht="15" hidden="1">
      <c r="A71" s="206" t="s">
        <v>71</v>
      </c>
      <c r="B71" s="206">
        <v>50</v>
      </c>
      <c r="C71" s="206">
        <v>15</v>
      </c>
      <c r="D71" s="206">
        <f>Q71</f>
        <v>6</v>
      </c>
      <c r="E71" s="206">
        <f>VLOOKUP(A71,Квалификация!$AK$3:$AV$42,12,FALSE)</f>
        <v>0</v>
      </c>
      <c r="F71" s="206">
        <f t="shared" si="1"/>
        <v>56</v>
      </c>
      <c r="G71" s="206">
        <f t="shared" si="2"/>
        <v>15</v>
      </c>
      <c r="H71" s="206"/>
      <c r="I71" s="206"/>
      <c r="J71" s="206" t="str">
        <f>Сетка!L29</f>
        <v>Математик</v>
      </c>
      <c r="K71" s="206"/>
      <c r="L71" s="206"/>
      <c r="M71" s="206"/>
      <c r="N71" s="206"/>
      <c r="O71" s="206"/>
      <c r="P71" s="206"/>
      <c r="Q71" s="206">
        <f t="shared" si="3"/>
        <v>6</v>
      </c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</row>
    <row r="72" spans="1:39" ht="15" hidden="1">
      <c r="A72" s="206" t="s">
        <v>72</v>
      </c>
      <c r="B72" s="206">
        <v>22</v>
      </c>
      <c r="C72" s="206">
        <v>5</v>
      </c>
      <c r="D72" s="206">
        <f>Q72</f>
        <v>0</v>
      </c>
      <c r="E72" s="206">
        <f>VLOOKUP(A72,Квалификация!$AK$3:$AV$42,12,FALSE)</f>
        <v>2</v>
      </c>
      <c r="F72" s="206">
        <f t="shared" si="1"/>
        <v>22</v>
      </c>
      <c r="G72" s="206">
        <f t="shared" si="2"/>
        <v>7</v>
      </c>
      <c r="H72" s="206"/>
      <c r="I72" s="206"/>
      <c r="J72" s="206">
        <f>Сетка!L30</f>
        <v>0</v>
      </c>
      <c r="K72" s="206"/>
      <c r="L72" s="206"/>
      <c r="M72" s="206"/>
      <c r="N72" s="206"/>
      <c r="O72" s="206"/>
      <c r="P72" s="206"/>
      <c r="Q72" s="206">
        <f t="shared" si="3"/>
        <v>0</v>
      </c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</row>
    <row r="73" spans="1:39" ht="15" hidden="1">
      <c r="A73" s="206" t="s">
        <v>75</v>
      </c>
      <c r="B73" s="206">
        <v>39</v>
      </c>
      <c r="C73" s="206">
        <v>5</v>
      </c>
      <c r="D73" s="206">
        <f aca="true" t="shared" si="5" ref="D73:D79">Q73</f>
        <v>2</v>
      </c>
      <c r="E73" s="206">
        <f>VLOOKUP(A73,Квалификация!$AK$3:$AV$42,12,FALSE)</f>
        <v>0</v>
      </c>
      <c r="F73" s="206">
        <f t="shared" si="1"/>
        <v>41</v>
      </c>
      <c r="G73" s="206">
        <f t="shared" si="2"/>
        <v>5</v>
      </c>
      <c r="H73" s="206"/>
      <c r="I73" s="206"/>
      <c r="J73" s="206" t="str">
        <f>Сетка!L31</f>
        <v>saleh</v>
      </c>
      <c r="K73" s="206"/>
      <c r="L73" s="206"/>
      <c r="M73" s="206"/>
      <c r="N73" s="206"/>
      <c r="O73" s="206"/>
      <c r="P73" s="206"/>
      <c r="Q73" s="206">
        <f t="shared" si="3"/>
        <v>2</v>
      </c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</row>
    <row r="74" spans="1:39" ht="15" hidden="1">
      <c r="A74" s="206" t="s">
        <v>76</v>
      </c>
      <c r="B74" s="206">
        <v>22</v>
      </c>
      <c r="C74" s="206">
        <v>5</v>
      </c>
      <c r="D74" s="206">
        <f t="shared" si="5"/>
        <v>4</v>
      </c>
      <c r="E74" s="206">
        <f>VLOOKUP(A74,Квалификация!$AK$3:$AV$42,12,FALSE)</f>
        <v>3</v>
      </c>
      <c r="F74" s="206">
        <f t="shared" si="1"/>
        <v>26</v>
      </c>
      <c r="G74" s="206">
        <f t="shared" si="2"/>
        <v>8</v>
      </c>
      <c r="H74" s="206"/>
      <c r="I74" s="206"/>
      <c r="J74" s="206">
        <f>Сетка!L32</f>
        <v>0</v>
      </c>
      <c r="K74" s="206"/>
      <c r="L74" s="206"/>
      <c r="M74" s="206"/>
      <c r="N74" s="206"/>
      <c r="O74" s="206"/>
      <c r="P74" s="206"/>
      <c r="Q74" s="206">
        <f t="shared" si="3"/>
        <v>4</v>
      </c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</row>
    <row r="75" spans="1:39" ht="15" hidden="1">
      <c r="A75" s="206" t="s">
        <v>77</v>
      </c>
      <c r="B75" s="206">
        <v>26</v>
      </c>
      <c r="C75" s="206">
        <v>7</v>
      </c>
      <c r="D75" s="206">
        <f t="shared" si="5"/>
        <v>0</v>
      </c>
      <c r="E75" s="206">
        <f>VLOOKUP(A75,Квалификация!$AK$3:$AV$42,12,FALSE)</f>
        <v>1</v>
      </c>
      <c r="F75" s="206">
        <f t="shared" si="1"/>
        <v>26</v>
      </c>
      <c r="G75" s="206">
        <f t="shared" si="2"/>
        <v>8</v>
      </c>
      <c r="H75" s="206"/>
      <c r="I75" s="206"/>
      <c r="J75" s="206" t="str">
        <f>Сетка!L33</f>
        <v>demik-78</v>
      </c>
      <c r="K75" s="206"/>
      <c r="L75" s="206"/>
      <c r="M75" s="206"/>
      <c r="N75" s="206"/>
      <c r="O75" s="206"/>
      <c r="P75" s="206"/>
      <c r="Q75" s="206">
        <f t="shared" si="3"/>
        <v>0</v>
      </c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</row>
    <row r="76" spans="1:39" ht="15" hidden="1">
      <c r="A76" s="206" t="s">
        <v>78</v>
      </c>
      <c r="B76" s="206">
        <v>4</v>
      </c>
      <c r="C76" s="206">
        <v>0</v>
      </c>
      <c r="D76" s="206">
        <f t="shared" si="5"/>
        <v>0</v>
      </c>
      <c r="E76" s="206">
        <f>VLOOKUP(A76,Квалификация!$AK$3:$AV$42,12,FALSE)</f>
        <v>0</v>
      </c>
      <c r="F76" s="206">
        <f t="shared" si="1"/>
        <v>4</v>
      </c>
      <c r="G76" s="206">
        <f t="shared" si="2"/>
        <v>0</v>
      </c>
      <c r="H76" s="206"/>
      <c r="I76" s="206"/>
      <c r="J76" s="206">
        <f>Сетка!L34</f>
        <v>0</v>
      </c>
      <c r="K76" s="206"/>
      <c r="L76" s="206"/>
      <c r="M76" s="206"/>
      <c r="N76" s="206"/>
      <c r="O76" s="206"/>
      <c r="P76" s="206"/>
      <c r="Q76" s="206">
        <f t="shared" si="3"/>
        <v>0</v>
      </c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</row>
    <row r="77" spans="1:39" ht="15" hidden="1">
      <c r="A77" s="206" t="s">
        <v>79</v>
      </c>
      <c r="B77" s="206">
        <v>41</v>
      </c>
      <c r="C77" s="206">
        <v>18</v>
      </c>
      <c r="D77" s="206">
        <f t="shared" si="5"/>
        <v>0</v>
      </c>
      <c r="E77" s="206">
        <f>VLOOKUP(A77,Квалификация!$AK$3:$AV$42,12,FALSE)</f>
        <v>0</v>
      </c>
      <c r="F77" s="206">
        <f t="shared" si="1"/>
        <v>41</v>
      </c>
      <c r="G77" s="206">
        <f t="shared" si="2"/>
        <v>18</v>
      </c>
      <c r="H77" s="206"/>
      <c r="I77" s="206"/>
      <c r="J77" s="206"/>
      <c r="K77" s="206"/>
      <c r="L77" s="206"/>
      <c r="M77" s="206"/>
      <c r="N77" s="206"/>
      <c r="O77" s="206"/>
      <c r="P77" s="206"/>
      <c r="Q77" s="206">
        <f t="shared" si="3"/>
        <v>0</v>
      </c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</row>
    <row r="78" spans="1:39" ht="15" hidden="1">
      <c r="A78" s="206" t="s">
        <v>80</v>
      </c>
      <c r="B78" s="206">
        <v>22</v>
      </c>
      <c r="C78" s="206">
        <v>10</v>
      </c>
      <c r="D78" s="206">
        <f t="shared" si="5"/>
        <v>2</v>
      </c>
      <c r="E78" s="206">
        <f>VLOOKUP(A78,Квалификация!$AK$3:$AV$42,12,FALSE)</f>
        <v>0</v>
      </c>
      <c r="F78" s="206">
        <f t="shared" si="1"/>
        <v>24</v>
      </c>
      <c r="G78" s="206">
        <f t="shared" si="2"/>
        <v>10</v>
      </c>
      <c r="H78" s="206"/>
      <c r="I78" s="206"/>
      <c r="J78" s="206"/>
      <c r="K78" s="206"/>
      <c r="L78" s="206"/>
      <c r="M78" s="206"/>
      <c r="N78" s="206"/>
      <c r="O78" s="206"/>
      <c r="P78" s="206"/>
      <c r="Q78" s="206">
        <f t="shared" si="3"/>
        <v>2</v>
      </c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</row>
    <row r="79" spans="1:39" ht="15" hidden="1">
      <c r="A79" s="206" t="s">
        <v>81</v>
      </c>
      <c r="B79" s="206">
        <v>41</v>
      </c>
      <c r="C79" s="206">
        <v>5</v>
      </c>
      <c r="D79" s="206">
        <f t="shared" si="5"/>
        <v>8</v>
      </c>
      <c r="E79" s="206">
        <f>VLOOKUP(A79,Квалификация!$AK$3:$AV$42,12,FALSE)</f>
        <v>0</v>
      </c>
      <c r="F79" s="206">
        <f t="shared" si="1"/>
        <v>49</v>
      </c>
      <c r="G79" s="206">
        <f t="shared" si="2"/>
        <v>5</v>
      </c>
      <c r="H79" s="206"/>
      <c r="I79" s="206"/>
      <c r="J79" s="206"/>
      <c r="K79" s="206"/>
      <c r="L79" s="206"/>
      <c r="M79" s="206"/>
      <c r="N79" s="206"/>
      <c r="O79" s="206"/>
      <c r="P79" s="206"/>
      <c r="Q79" s="206">
        <f t="shared" si="3"/>
        <v>8</v>
      </c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</row>
    <row r="80" spans="1:39" ht="15" hidden="1">
      <c r="A80" s="214" t="s">
        <v>82</v>
      </c>
      <c r="B80" s="206">
        <v>37</v>
      </c>
      <c r="C80" s="206">
        <v>12</v>
      </c>
      <c r="D80" s="206">
        <f>Q80</f>
        <v>2</v>
      </c>
      <c r="E80" s="206">
        <f>VLOOKUP(A80,Квалификация!$AK$3:$AV$42,12,FALSE)</f>
        <v>0</v>
      </c>
      <c r="F80" s="206">
        <f aca="true" t="shared" si="6" ref="F80:G82">B80+D80</f>
        <v>39</v>
      </c>
      <c r="G80" s="206">
        <f t="shared" si="6"/>
        <v>12</v>
      </c>
      <c r="H80" s="206"/>
      <c r="I80" s="206"/>
      <c r="J80" s="206"/>
      <c r="K80" s="206"/>
      <c r="L80" s="206"/>
      <c r="M80" s="206"/>
      <c r="N80" s="206"/>
      <c r="O80" s="206"/>
      <c r="P80" s="206"/>
      <c r="Q80" s="206">
        <f t="shared" si="3"/>
        <v>2</v>
      </c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</row>
    <row r="81" spans="1:39" ht="15" hidden="1">
      <c r="A81" s="214" t="s">
        <v>83</v>
      </c>
      <c r="B81" s="206">
        <v>20</v>
      </c>
      <c r="C81" s="206">
        <v>8</v>
      </c>
      <c r="D81" s="206">
        <f>Q81</f>
        <v>0</v>
      </c>
      <c r="E81" s="206">
        <f>VLOOKUP(A81,Квалификация!$AK$3:$AV$42,12,FALSE)</f>
        <v>0</v>
      </c>
      <c r="F81" s="206">
        <f t="shared" si="6"/>
        <v>20</v>
      </c>
      <c r="G81" s="206">
        <f t="shared" si="6"/>
        <v>8</v>
      </c>
      <c r="H81" s="206"/>
      <c r="I81" s="206"/>
      <c r="J81" s="206"/>
      <c r="K81" s="206"/>
      <c r="L81" s="206"/>
      <c r="M81" s="206"/>
      <c r="N81" s="206"/>
      <c r="O81" s="206"/>
      <c r="P81" s="206"/>
      <c r="Q81" s="206">
        <f t="shared" si="3"/>
        <v>0</v>
      </c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</row>
    <row r="82" spans="1:39" ht="15" hidden="1">
      <c r="A82" s="206" t="s">
        <v>84</v>
      </c>
      <c r="B82" s="206">
        <v>0</v>
      </c>
      <c r="C82" s="206">
        <v>0</v>
      </c>
      <c r="D82" s="206">
        <f>Q82</f>
        <v>0</v>
      </c>
      <c r="E82" s="206">
        <f>VLOOKUP(A82,Квалификация!$AK$3:$AV$42,12,FALSE)</f>
        <v>0</v>
      </c>
      <c r="F82" s="206">
        <f t="shared" si="6"/>
        <v>0</v>
      </c>
      <c r="G82" s="206">
        <f t="shared" si="6"/>
        <v>0</v>
      </c>
      <c r="H82" s="206"/>
      <c r="I82" s="206"/>
      <c r="J82" s="206"/>
      <c r="K82" s="206"/>
      <c r="L82" s="206"/>
      <c r="M82" s="206"/>
      <c r="N82" s="206"/>
      <c r="O82" s="206"/>
      <c r="P82" s="206"/>
      <c r="Q82" s="206">
        <f t="shared" si="3"/>
        <v>0</v>
      </c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</row>
    <row r="83" spans="1:39" ht="15" hidden="1">
      <c r="A83" s="206" t="s">
        <v>90</v>
      </c>
      <c r="B83" s="206">
        <v>2</v>
      </c>
      <c r="C83" s="206">
        <v>7</v>
      </c>
      <c r="D83" s="206">
        <f>Q83</f>
        <v>0</v>
      </c>
      <c r="E83" s="206">
        <f>VLOOKUP(A83,Квалификация!$AK$3:$AV$42,12,FALSE)</f>
        <v>0</v>
      </c>
      <c r="F83" s="206">
        <f>B83+D83</f>
        <v>2</v>
      </c>
      <c r="G83" s="206">
        <f>C83+E83</f>
        <v>7</v>
      </c>
      <c r="H83" s="206"/>
      <c r="I83" s="206"/>
      <c r="J83" s="206"/>
      <c r="K83" s="206"/>
      <c r="L83" s="206"/>
      <c r="M83" s="206"/>
      <c r="N83" s="206"/>
      <c r="O83" s="206"/>
      <c r="P83" s="206"/>
      <c r="Q83" s="206">
        <f t="shared" si="3"/>
        <v>0</v>
      </c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</row>
    <row r="84" spans="1:39" ht="15" hidden="1">
      <c r="A84" s="206" t="s">
        <v>92</v>
      </c>
      <c r="B84" s="206">
        <v>0</v>
      </c>
      <c r="C84" s="206">
        <v>0</v>
      </c>
      <c r="D84" s="206">
        <f>Q84</f>
        <v>0</v>
      </c>
      <c r="E84" s="206">
        <f>VLOOKUP(A84,Квалификация!$AK$3:$AV$42,12,FALSE)</f>
        <v>0</v>
      </c>
      <c r="F84" s="206">
        <f>B84+D84</f>
        <v>0</v>
      </c>
      <c r="G84" s="206">
        <f>C84+E84</f>
        <v>0</v>
      </c>
      <c r="H84" s="206"/>
      <c r="I84" s="206"/>
      <c r="J84" s="206"/>
      <c r="K84" s="206"/>
      <c r="L84" s="206"/>
      <c r="M84" s="206"/>
      <c r="N84" s="206"/>
      <c r="O84" s="206"/>
      <c r="P84" s="206"/>
      <c r="Q84" s="206">
        <f t="shared" si="3"/>
        <v>0</v>
      </c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</row>
    <row r="85" spans="1:39" ht="15">
      <c r="A85" s="206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</row>
    <row r="86" spans="1:39" ht="15">
      <c r="A86" s="206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</row>
  </sheetData>
  <sheetProtection/>
  <mergeCells count="1">
    <mergeCell ref="H2:H1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BT107"/>
  <sheetViews>
    <sheetView zoomScale="90" zoomScaleNormal="90" zoomScalePageLayoutView="0" workbookViewId="0" topLeftCell="A1">
      <selection activeCell="C43" sqref="C43:C44"/>
    </sheetView>
  </sheetViews>
  <sheetFormatPr defaultColWidth="9.140625" defaultRowHeight="15"/>
  <cols>
    <col min="1" max="1" width="16.57421875" style="107" bestFit="1" customWidth="1"/>
    <col min="2" max="2" width="7.7109375" style="107" bestFit="1" customWidth="1"/>
    <col min="3" max="10" width="3.57421875" style="107" customWidth="1"/>
    <col min="11" max="11" width="0" style="107" hidden="1" customWidth="1"/>
    <col min="12" max="12" width="15.140625" style="107" hidden="1" customWidth="1"/>
    <col min="13" max="21" width="3.421875" style="107" hidden="1" customWidth="1"/>
    <col min="22" max="22" width="4.00390625" style="107" hidden="1" customWidth="1"/>
    <col min="23" max="23" width="9.140625" style="107" customWidth="1"/>
    <col min="24" max="24" width="14.28125" style="107" bestFit="1" customWidth="1"/>
    <col min="25" max="32" width="3.57421875" style="107" customWidth="1"/>
    <col min="33" max="33" width="4.57421875" style="107" customWidth="1"/>
    <col min="34" max="34" width="4.140625" style="107" customWidth="1"/>
    <col min="35" max="35" width="9.140625" style="107" customWidth="1"/>
    <col min="36" max="36" width="14.00390625" style="107" customWidth="1"/>
    <col min="37" max="45" width="3.28125" style="107" customWidth="1"/>
    <col min="46" max="46" width="4.421875" style="107" bestFit="1" customWidth="1"/>
    <col min="47" max="47" width="9.140625" style="107" customWidth="1"/>
    <col min="48" max="48" width="10.7109375" style="107" customWidth="1"/>
    <col min="49" max="57" width="3.140625" style="107" customWidth="1"/>
    <col min="58" max="58" width="4.421875" style="107" bestFit="1" customWidth="1"/>
    <col min="59" max="59" width="10.8515625" style="107" bestFit="1" customWidth="1"/>
    <col min="60" max="60" width="10.8515625" style="107" customWidth="1"/>
    <col min="61" max="69" width="3.421875" style="107" customWidth="1"/>
    <col min="70" max="70" width="4.421875" style="107" bestFit="1" customWidth="1"/>
    <col min="71" max="16384" width="9.140625" style="107" customWidth="1"/>
  </cols>
  <sheetData>
    <row r="1" spans="1:24" ht="12.75">
      <c r="A1" s="144" t="s">
        <v>57</v>
      </c>
      <c r="L1" s="115" t="s">
        <v>89</v>
      </c>
      <c r="X1" s="204" t="s">
        <v>91</v>
      </c>
    </row>
    <row r="2" spans="1:72" ht="13.5" thickBot="1">
      <c r="A2" s="199" t="s">
        <v>54</v>
      </c>
      <c r="B2" s="200" t="s">
        <v>58</v>
      </c>
      <c r="C2" s="201">
        <v>1</v>
      </c>
      <c r="D2" s="202">
        <v>2</v>
      </c>
      <c r="E2" s="202">
        <v>3</v>
      </c>
      <c r="F2" s="202">
        <v>4</v>
      </c>
      <c r="G2" s="202">
        <v>5</v>
      </c>
      <c r="H2" s="202">
        <v>6</v>
      </c>
      <c r="I2" s="202">
        <v>7</v>
      </c>
      <c r="J2" s="203">
        <v>8</v>
      </c>
      <c r="L2" s="145" t="s">
        <v>39</v>
      </c>
      <c r="X2" s="145" t="s">
        <v>40</v>
      </c>
      <c r="AJ2" s="145" t="s">
        <v>41</v>
      </c>
      <c r="AV2" s="145" t="s">
        <v>42</v>
      </c>
      <c r="BH2" s="145" t="s">
        <v>46</v>
      </c>
      <c r="BT2" s="145" t="s">
        <v>74</v>
      </c>
    </row>
    <row r="3" spans="1:72" ht="13.5" thickTop="1">
      <c r="A3" s="146" t="str">
        <f>Прогнозы!B6</f>
        <v>aks</v>
      </c>
      <c r="B3" s="147">
        <f aca="true" t="shared" si="0" ref="B3:B34">SUM(C3:J3)</f>
        <v>62</v>
      </c>
      <c r="C3" s="148">
        <f aca="true" t="shared" si="1" ref="C3:C35">VLOOKUP($A3,prog,11,FALSE)</f>
        <v>19</v>
      </c>
      <c r="D3" s="149">
        <f aca="true" t="shared" si="2" ref="D3:D35">VLOOKUP($A3,prog,21,FALSE)</f>
        <v>19</v>
      </c>
      <c r="E3" s="149">
        <f aca="true" t="shared" si="3" ref="E3:E35">VLOOKUP($A3,prog,31,FALSE)</f>
        <v>16</v>
      </c>
      <c r="F3" s="149">
        <f aca="true" t="shared" si="4" ref="F3:F35">VLOOKUP($A3,prog,41,FALSE)</f>
        <v>8</v>
      </c>
      <c r="G3" s="149">
        <f aca="true" t="shared" si="5" ref="G3:G35">VLOOKUP($A3,prog,51,FALSE)</f>
        <v>0</v>
      </c>
      <c r="H3" s="149">
        <f aca="true" t="shared" si="6" ref="H3:H35">VLOOKUP($A3,prog,61,FALSE)</f>
        <v>0</v>
      </c>
      <c r="I3" s="149">
        <f aca="true" t="shared" si="7" ref="I3:I35">VLOOKUP($A3,prog,71,FALSE)</f>
        <v>0</v>
      </c>
      <c r="J3" s="150">
        <f aca="true" t="shared" si="8" ref="J3:J35">VLOOKUP($A3,prog,81,FALSE)</f>
        <v>0</v>
      </c>
      <c r="K3" s="138">
        <v>1</v>
      </c>
      <c r="L3" s="151" t="str">
        <f>A43</f>
        <v>URSAlex</v>
      </c>
      <c r="M3" s="152">
        <f aca="true" t="shared" si="9" ref="M3:M34">VLOOKUP($L3,kubok,3,FALSE)</f>
        <v>18</v>
      </c>
      <c r="N3" s="153">
        <f aca="true" t="shared" si="10" ref="N3:N34">VLOOKUP($L3,kubok,4,FALSE)</f>
        <v>16</v>
      </c>
      <c r="O3" s="153">
        <f aca="true" t="shared" si="11" ref="O3:O34">VLOOKUP($L3,kubok,5,FALSE)</f>
        <v>17</v>
      </c>
      <c r="P3" s="153">
        <f aca="true" t="shared" si="12" ref="P3:P34">VLOOKUP($L3,kubok,6,FALSE)</f>
        <v>8</v>
      </c>
      <c r="Q3" s="153">
        <f aca="true" t="shared" si="13" ref="Q3:Q34">VLOOKUP($L3,kubok,7,FALSE)</f>
        <v>0</v>
      </c>
      <c r="R3" s="153">
        <f aca="true" t="shared" si="14" ref="R3:R34">VLOOKUP($L3,kubok,8,FALSE)</f>
        <v>0</v>
      </c>
      <c r="S3" s="153">
        <f aca="true" t="shared" si="15" ref="S3:S34">VLOOKUP($L3,kubok,9,FALSE)</f>
        <v>0</v>
      </c>
      <c r="T3" s="153">
        <f aca="true" t="shared" si="16" ref="T3:T34">VLOOKUP($L3,kubok,10,FALSE)</f>
        <v>0</v>
      </c>
      <c r="U3" s="151">
        <f aca="true" t="shared" si="17" ref="U3:U34">SUM(M43:T43)</f>
        <v>4</v>
      </c>
      <c r="V3" s="154">
        <f aca="true" t="shared" si="18" ref="V3:V34">SUM(M3:T3)</f>
        <v>59</v>
      </c>
      <c r="W3" s="107">
        <f>IF(X3=L3,K3,K4)</f>
        <v>1</v>
      </c>
      <c r="X3" s="151" t="str">
        <f>IF(U3&gt;U4,L3,IF(U3&lt;U4,L4,L3))</f>
        <v>URSAlex</v>
      </c>
      <c r="Y3" s="152">
        <f aca="true" t="shared" si="19" ref="Y3:Y18">VLOOKUP($X3,kubok,3,FALSE)</f>
        <v>18</v>
      </c>
      <c r="Z3" s="153">
        <f aca="true" t="shared" si="20" ref="Z3:Z18">VLOOKUP($X3,kubok,4,FALSE)</f>
        <v>16</v>
      </c>
      <c r="AA3" s="153">
        <f aca="true" t="shared" si="21" ref="AA3:AA18">VLOOKUP($X3,kubok,5,FALSE)</f>
        <v>17</v>
      </c>
      <c r="AB3" s="153">
        <f aca="true" t="shared" si="22" ref="AB3:AB18">VLOOKUP($X3,kubok,6,FALSE)</f>
        <v>8</v>
      </c>
      <c r="AC3" s="153">
        <f aca="true" t="shared" si="23" ref="AC3:AC18">VLOOKUP($X3,kubok,7,FALSE)</f>
        <v>0</v>
      </c>
      <c r="AD3" s="153">
        <f aca="true" t="shared" si="24" ref="AD3:AD18">VLOOKUP($X3,kubok,8,FALSE)</f>
        <v>0</v>
      </c>
      <c r="AE3" s="153">
        <f aca="true" t="shared" si="25" ref="AE3:AE18">VLOOKUP($X3,kubok,9,FALSE)</f>
        <v>0</v>
      </c>
      <c r="AF3" s="153">
        <f aca="true" t="shared" si="26" ref="AF3:AF18">VLOOKUP($X3,kubok,10,FALSE)</f>
        <v>0</v>
      </c>
      <c r="AG3" s="151">
        <f aca="true" t="shared" si="27" ref="AG3:AG18">SUM(Y43:AF43)</f>
        <v>1</v>
      </c>
      <c r="AH3" s="154">
        <f aca="true" t="shared" si="28" ref="AH3:AH18">SUM(Y3:AF3)</f>
        <v>59</v>
      </c>
      <c r="AI3" s="107">
        <f>IF(AJ3=X3,W3,W4)</f>
        <v>16</v>
      </c>
      <c r="AJ3" s="151" t="str">
        <f>IF(AG3&gt;AG4,X3,IF(AG3&lt;AG4,X4,IF(W3&gt;W4,X4,X3)))</f>
        <v>combat</v>
      </c>
      <c r="AK3" s="152">
        <f aca="true" t="shared" si="29" ref="AK3:AK10">VLOOKUP($AJ3,kubok,3,FALSE)</f>
        <v>20</v>
      </c>
      <c r="AL3" s="153">
        <f aca="true" t="shared" si="30" ref="AL3:AL10">VLOOKUP($AJ3,kubok,4,FALSE)</f>
        <v>17</v>
      </c>
      <c r="AM3" s="153">
        <f aca="true" t="shared" si="31" ref="AM3:AM10">VLOOKUP($AJ3,kubok,5,FALSE)</f>
        <v>17</v>
      </c>
      <c r="AN3" s="153">
        <f aca="true" t="shared" si="32" ref="AN3:AN10">VLOOKUP($AJ3,kubok,6,FALSE)</f>
        <v>7</v>
      </c>
      <c r="AO3" s="153">
        <f aca="true" t="shared" si="33" ref="AO3:AO10">VLOOKUP($AJ3,kubok,7,FALSE)</f>
        <v>0</v>
      </c>
      <c r="AP3" s="153">
        <f aca="true" t="shared" si="34" ref="AP3:AP10">VLOOKUP($AJ3,kubok,8,FALSE)</f>
        <v>0</v>
      </c>
      <c r="AQ3" s="153">
        <f aca="true" t="shared" si="35" ref="AQ3:AQ10">VLOOKUP($AJ3,kubok,9,FALSE)</f>
        <v>0</v>
      </c>
      <c r="AR3" s="153">
        <f aca="true" t="shared" si="36" ref="AR3:AR10">VLOOKUP($AJ3,kubok,10,FALSE)</f>
        <v>0</v>
      </c>
      <c r="AS3" s="151">
        <f aca="true" t="shared" si="37" ref="AS3:AS10">SUM(AK43:AR43)</f>
        <v>2</v>
      </c>
      <c r="AT3" s="154">
        <f aca="true" t="shared" si="38" ref="AT3:AT10">SUM(AK3:AR3)</f>
        <v>61</v>
      </c>
      <c r="AU3" s="107">
        <f>IF(AV3=AJ3,AI3,AI4)</f>
        <v>8</v>
      </c>
      <c r="AV3" s="151" t="str">
        <f>IF(AS3&gt;AS4,AJ3,IF(AS3&lt;AS4,AJ4,IF(AI3&gt;AI4,AJ4,AJ3)))</f>
        <v>aks</v>
      </c>
      <c r="AW3" s="152">
        <f>VLOOKUP($AV3,kubok,3,FALSE)</f>
        <v>19</v>
      </c>
      <c r="AX3" s="153">
        <f>VLOOKUP($AV3,kubok,4,FALSE)</f>
        <v>19</v>
      </c>
      <c r="AY3" s="153">
        <f>VLOOKUP($AV3,kubok,5,FALSE)</f>
        <v>16</v>
      </c>
      <c r="AZ3" s="153">
        <f>VLOOKUP($AV3,kubok,6,FALSE)</f>
        <v>8</v>
      </c>
      <c r="BA3" s="153">
        <f>VLOOKUP($AV3,kubok,7,FALSE)</f>
        <v>0</v>
      </c>
      <c r="BB3" s="153">
        <f>VLOOKUP($AV3,kubok,8,FALSE)</f>
        <v>0</v>
      </c>
      <c r="BC3" s="153">
        <f>VLOOKUP($AV3,kubok,9,FALSE)</f>
        <v>0</v>
      </c>
      <c r="BD3" s="153">
        <f>VLOOKUP($AV3,kubok,10,FALSE)</f>
        <v>0</v>
      </c>
      <c r="BE3" s="151">
        <f>SUM(AW43:BD43)</f>
        <v>2</v>
      </c>
      <c r="BF3" s="154">
        <f>SUM(AW3:BD3)</f>
        <v>62</v>
      </c>
      <c r="BG3" s="107">
        <f>IF(BH3=AV3,AU3,AU4)</f>
        <v>8</v>
      </c>
      <c r="BH3" s="151" t="str">
        <f>IF(BE3&gt;BE4,AV3,IF(BE3&lt;BE4,AV4,IF(AU3&gt;AU4,AV4,AV3)))</f>
        <v>aks</v>
      </c>
      <c r="BI3" s="152">
        <f>VLOOKUP($BH3,kubok,3,FALSE)</f>
        <v>19</v>
      </c>
      <c r="BJ3" s="153">
        <f>VLOOKUP($BH3,kubok,4,FALSE)</f>
        <v>19</v>
      </c>
      <c r="BK3" s="153">
        <f>VLOOKUP($BH3,kubok,5,FALSE)</f>
        <v>16</v>
      </c>
      <c r="BL3" s="153">
        <f>VLOOKUP($BH3,kubok,6,FALSE)</f>
        <v>8</v>
      </c>
      <c r="BM3" s="153">
        <f>VLOOKUP($BH3,kubok,7,FALSE)</f>
        <v>0</v>
      </c>
      <c r="BN3" s="153">
        <f>VLOOKUP($BH3,kubok,8,FALSE)</f>
        <v>0</v>
      </c>
      <c r="BO3" s="153">
        <f>VLOOKUP($BH3,kubok,9,FALSE)</f>
        <v>0</v>
      </c>
      <c r="BP3" s="153">
        <f>VLOOKUP($BH3,kubok,10,FALSE)</f>
        <v>0</v>
      </c>
      <c r="BQ3" s="151">
        <f>SUM(BI43:BP43)</f>
        <v>3</v>
      </c>
      <c r="BR3" s="154">
        <f>SUM(BI3:BP3)</f>
        <v>62</v>
      </c>
      <c r="BS3" s="155">
        <f>IF(BT3=BH3,BG3,BG4)</f>
        <v>8</v>
      </c>
      <c r="BT3" s="156" t="str">
        <f>IF(BQ3&gt;BQ4,BH3,IF(BQ3&lt;BQ4,BH4,IF(BG3&gt;BG4,BH4,BH3)))</f>
        <v>aks</v>
      </c>
    </row>
    <row r="4" spans="1:70" ht="13.5" thickBot="1">
      <c r="A4" s="146" t="str">
        <f>Прогнозы!B7</f>
        <v>GAS-Ural</v>
      </c>
      <c r="B4" s="157">
        <f t="shared" si="0"/>
        <v>55</v>
      </c>
      <c r="C4" s="158">
        <f t="shared" si="1"/>
        <v>21</v>
      </c>
      <c r="D4" s="159">
        <f t="shared" si="2"/>
        <v>13</v>
      </c>
      <c r="E4" s="159">
        <f t="shared" si="3"/>
        <v>14</v>
      </c>
      <c r="F4" s="159">
        <f t="shared" si="4"/>
        <v>7</v>
      </c>
      <c r="G4" s="159">
        <f t="shared" si="5"/>
        <v>0</v>
      </c>
      <c r="H4" s="159">
        <f t="shared" si="6"/>
        <v>0</v>
      </c>
      <c r="I4" s="159">
        <f t="shared" si="7"/>
        <v>0</v>
      </c>
      <c r="J4" s="160">
        <f t="shared" si="8"/>
        <v>0</v>
      </c>
      <c r="K4" s="138">
        <v>32</v>
      </c>
      <c r="L4" s="161">
        <f>A74</f>
        <v>0</v>
      </c>
      <c r="M4" s="162">
        <f t="shared" si="9"/>
        <v>0</v>
      </c>
      <c r="N4" s="163">
        <f t="shared" si="10"/>
        <v>0</v>
      </c>
      <c r="O4" s="163">
        <f t="shared" si="11"/>
        <v>0</v>
      </c>
      <c r="P4" s="163">
        <f t="shared" si="12"/>
        <v>0</v>
      </c>
      <c r="Q4" s="163">
        <f t="shared" si="13"/>
        <v>0</v>
      </c>
      <c r="R4" s="163">
        <f t="shared" si="14"/>
        <v>0</v>
      </c>
      <c r="S4" s="163">
        <f t="shared" si="15"/>
        <v>0</v>
      </c>
      <c r="T4" s="163">
        <f t="shared" si="16"/>
        <v>0</v>
      </c>
      <c r="U4" s="161">
        <f t="shared" si="17"/>
        <v>0</v>
      </c>
      <c r="V4" s="164">
        <f t="shared" si="18"/>
        <v>0</v>
      </c>
      <c r="W4" s="107">
        <f>IF(X4=L5,K5,K6)</f>
        <v>16</v>
      </c>
      <c r="X4" s="161" t="str">
        <f>IF(U5&gt;U6,L5,IF(U5&lt;U6,L6,L5))</f>
        <v>combat</v>
      </c>
      <c r="Y4" s="162">
        <f t="shared" si="19"/>
        <v>20</v>
      </c>
      <c r="Z4" s="163">
        <f t="shared" si="20"/>
        <v>17</v>
      </c>
      <c r="AA4" s="163">
        <f t="shared" si="21"/>
        <v>17</v>
      </c>
      <c r="AB4" s="163">
        <f t="shared" si="22"/>
        <v>7</v>
      </c>
      <c r="AC4" s="163">
        <f t="shared" si="23"/>
        <v>0</v>
      </c>
      <c r="AD4" s="163">
        <f t="shared" si="24"/>
        <v>0</v>
      </c>
      <c r="AE4" s="163">
        <f t="shared" si="25"/>
        <v>0</v>
      </c>
      <c r="AF4" s="163">
        <f t="shared" si="26"/>
        <v>0</v>
      </c>
      <c r="AG4" s="161">
        <f t="shared" si="27"/>
        <v>2</v>
      </c>
      <c r="AH4" s="164">
        <f t="shared" si="28"/>
        <v>61</v>
      </c>
      <c r="AI4" s="107">
        <f>IF(AJ4=X5,W5,W6)</f>
        <v>8</v>
      </c>
      <c r="AJ4" s="161" t="str">
        <f>IF(AG5&gt;AG6,X5,IF(AG5&lt;AG6,X6,IF(W5&gt;W6,X6,X5)))</f>
        <v>aks</v>
      </c>
      <c r="AK4" s="162">
        <f t="shared" si="29"/>
        <v>19</v>
      </c>
      <c r="AL4" s="163">
        <f t="shared" si="30"/>
        <v>19</v>
      </c>
      <c r="AM4" s="163">
        <f t="shared" si="31"/>
        <v>16</v>
      </c>
      <c r="AN4" s="163">
        <f t="shared" si="32"/>
        <v>8</v>
      </c>
      <c r="AO4" s="163">
        <f t="shared" si="33"/>
        <v>0</v>
      </c>
      <c r="AP4" s="163">
        <f t="shared" si="34"/>
        <v>0</v>
      </c>
      <c r="AQ4" s="163">
        <f t="shared" si="35"/>
        <v>0</v>
      </c>
      <c r="AR4" s="163">
        <f t="shared" si="36"/>
        <v>0</v>
      </c>
      <c r="AS4" s="161">
        <f t="shared" si="37"/>
        <v>2</v>
      </c>
      <c r="AT4" s="164">
        <f t="shared" si="38"/>
        <v>62</v>
      </c>
      <c r="AU4" s="107">
        <f>IF(AV4=AJ5,AI5,AI6)</f>
        <v>5</v>
      </c>
      <c r="AV4" s="161" t="str">
        <f>IF(AS5&gt;AS6,AJ5,IF(AS5&lt;AS6,AJ6,IF(AI5&gt;AI6,AJ6,AJ5)))</f>
        <v>sass1954</v>
      </c>
      <c r="AW4" s="162">
        <f>VLOOKUP($AV4,kubok,3,FALSE)</f>
        <v>19</v>
      </c>
      <c r="AX4" s="163">
        <f>VLOOKUP($AV4,kubok,4,FALSE)</f>
        <v>17</v>
      </c>
      <c r="AY4" s="163">
        <f>VLOOKUP($AV4,kubok,5,FALSE)</f>
        <v>17</v>
      </c>
      <c r="AZ4" s="163">
        <f>VLOOKUP($AV4,kubok,6,FALSE)</f>
        <v>7</v>
      </c>
      <c r="BA4" s="163">
        <f>VLOOKUP($AV4,kubok,7,FALSE)</f>
        <v>0</v>
      </c>
      <c r="BB4" s="163">
        <f>VLOOKUP($AV4,kubok,8,FALSE)</f>
        <v>0</v>
      </c>
      <c r="BC4" s="163">
        <f>VLOOKUP($AV4,kubok,9,FALSE)</f>
        <v>0</v>
      </c>
      <c r="BD4" s="163">
        <f>VLOOKUP($AV4,kubok,10,FALSE)</f>
        <v>0</v>
      </c>
      <c r="BE4" s="161">
        <f>SUM(AW44:BD44)</f>
        <v>1</v>
      </c>
      <c r="BF4" s="164">
        <f>SUM(AW4:BD4)</f>
        <v>60</v>
      </c>
      <c r="BG4" s="107">
        <f>IF(BH4=AV5,AU5,AU6)</f>
        <v>10</v>
      </c>
      <c r="BH4" s="165" t="str">
        <f>IF(BE5&gt;BE6,AV5,IF(BE5&lt;BE6,AV6,IF(AU5&gt;AU6,AV6,AV5)))</f>
        <v>Математик</v>
      </c>
      <c r="BI4" s="166">
        <f>VLOOKUP($BH4,kubok,3,FALSE)</f>
        <v>18</v>
      </c>
      <c r="BJ4" s="167">
        <f>VLOOKUP($BH4,kubok,4,FALSE)</f>
        <v>18</v>
      </c>
      <c r="BK4" s="167">
        <f>VLOOKUP($BH4,kubok,5,FALSE)</f>
        <v>17</v>
      </c>
      <c r="BL4" s="167">
        <f>VLOOKUP($BH4,kubok,6,FALSE)</f>
        <v>7</v>
      </c>
      <c r="BM4" s="167">
        <f>VLOOKUP($BH4,kubok,7,FALSE)</f>
        <v>0</v>
      </c>
      <c r="BN4" s="167">
        <f>VLOOKUP($BH4,kubok,8,FALSE)</f>
        <v>0</v>
      </c>
      <c r="BO4" s="167">
        <f>VLOOKUP($BH4,kubok,9,FALSE)</f>
        <v>0</v>
      </c>
      <c r="BP4" s="167">
        <f>VLOOKUP($BH4,kubok,10,FALSE)</f>
        <v>0</v>
      </c>
      <c r="BQ4" s="165">
        <f>SUM(BI44:BP44)</f>
        <v>1</v>
      </c>
      <c r="BR4" s="168">
        <f>SUM(BI4:BP4)</f>
        <v>60</v>
      </c>
    </row>
    <row r="5" spans="1:58" ht="13.5" thickTop="1">
      <c r="A5" s="146" t="str">
        <f>Прогнозы!B8</f>
        <v>KorsaR</v>
      </c>
      <c r="B5" s="157">
        <f t="shared" si="0"/>
        <v>62</v>
      </c>
      <c r="C5" s="158">
        <f t="shared" si="1"/>
        <v>19</v>
      </c>
      <c r="D5" s="159">
        <f t="shared" si="2"/>
        <v>19</v>
      </c>
      <c r="E5" s="159">
        <f t="shared" si="3"/>
        <v>17</v>
      </c>
      <c r="F5" s="159">
        <f t="shared" si="4"/>
        <v>7</v>
      </c>
      <c r="G5" s="159">
        <f t="shared" si="5"/>
        <v>0</v>
      </c>
      <c r="H5" s="159">
        <f t="shared" si="6"/>
        <v>0</v>
      </c>
      <c r="I5" s="159">
        <f t="shared" si="7"/>
        <v>0</v>
      </c>
      <c r="J5" s="160">
        <f t="shared" si="8"/>
        <v>0</v>
      </c>
      <c r="K5" s="169">
        <v>16</v>
      </c>
      <c r="L5" s="170" t="str">
        <f>A58</f>
        <v>combat</v>
      </c>
      <c r="M5" s="171">
        <f t="shared" si="9"/>
        <v>20</v>
      </c>
      <c r="N5" s="172">
        <f t="shared" si="10"/>
        <v>17</v>
      </c>
      <c r="O5" s="172">
        <f t="shared" si="11"/>
        <v>17</v>
      </c>
      <c r="P5" s="172">
        <f t="shared" si="12"/>
        <v>7</v>
      </c>
      <c r="Q5" s="172">
        <f t="shared" si="13"/>
        <v>0</v>
      </c>
      <c r="R5" s="172">
        <f t="shared" si="14"/>
        <v>0</v>
      </c>
      <c r="S5" s="172">
        <f t="shared" si="15"/>
        <v>0</v>
      </c>
      <c r="T5" s="172">
        <f t="shared" si="16"/>
        <v>0</v>
      </c>
      <c r="U5" s="170">
        <f t="shared" si="17"/>
        <v>4</v>
      </c>
      <c r="V5" s="173">
        <f t="shared" si="18"/>
        <v>61</v>
      </c>
      <c r="W5" s="107">
        <f>IF(X5=L7,K7,K8)</f>
        <v>9</v>
      </c>
      <c r="X5" s="170" t="str">
        <f>IF(U7&gt;U8,L7,IF(U7&lt;U8,L8,L7))</f>
        <v>amelin</v>
      </c>
      <c r="Y5" s="171">
        <f t="shared" si="19"/>
        <v>16</v>
      </c>
      <c r="Z5" s="172">
        <f t="shared" si="20"/>
        <v>17</v>
      </c>
      <c r="AA5" s="172">
        <f t="shared" si="21"/>
        <v>17</v>
      </c>
      <c r="AB5" s="172">
        <f t="shared" si="22"/>
        <v>7</v>
      </c>
      <c r="AC5" s="172">
        <f t="shared" si="23"/>
        <v>0</v>
      </c>
      <c r="AD5" s="172">
        <f t="shared" si="24"/>
        <v>0</v>
      </c>
      <c r="AE5" s="172">
        <f t="shared" si="25"/>
        <v>0</v>
      </c>
      <c r="AF5" s="172">
        <f t="shared" si="26"/>
        <v>0</v>
      </c>
      <c r="AG5" s="170">
        <f t="shared" si="27"/>
        <v>1</v>
      </c>
      <c r="AH5" s="173">
        <f t="shared" si="28"/>
        <v>57</v>
      </c>
      <c r="AI5" s="107">
        <f>IF(AJ5=X7,W7,W8)</f>
        <v>5</v>
      </c>
      <c r="AJ5" s="170" t="str">
        <f>IF(AG7&gt;AG8,X7,IF(AG7&lt;AG8,X8,IF(W7&gt;W8,X8,X7)))</f>
        <v>sass1954</v>
      </c>
      <c r="AK5" s="171">
        <f t="shared" si="29"/>
        <v>19</v>
      </c>
      <c r="AL5" s="172">
        <f t="shared" si="30"/>
        <v>17</v>
      </c>
      <c r="AM5" s="172">
        <f t="shared" si="31"/>
        <v>17</v>
      </c>
      <c r="AN5" s="172">
        <f t="shared" si="32"/>
        <v>7</v>
      </c>
      <c r="AO5" s="172">
        <f t="shared" si="33"/>
        <v>0</v>
      </c>
      <c r="AP5" s="172">
        <f t="shared" si="34"/>
        <v>0</v>
      </c>
      <c r="AQ5" s="172">
        <f t="shared" si="35"/>
        <v>0</v>
      </c>
      <c r="AR5" s="172">
        <f t="shared" si="36"/>
        <v>0</v>
      </c>
      <c r="AS5" s="170">
        <f t="shared" si="37"/>
        <v>2</v>
      </c>
      <c r="AT5" s="173">
        <f t="shared" si="38"/>
        <v>60</v>
      </c>
      <c r="AU5" s="107">
        <f>IF(AV5=AJ7,AI7,AI8)</f>
        <v>3</v>
      </c>
      <c r="AV5" s="170" t="str">
        <f>IF(AS7&gt;AS8,AJ7,IF(AS7&lt;AS8,AJ8,IF(AI7&gt;AI8,AJ8,AJ7)))</f>
        <v>Oksi_f</v>
      </c>
      <c r="AW5" s="171">
        <f>VLOOKUP($AV5,kubok,3,FALSE)</f>
        <v>17</v>
      </c>
      <c r="AX5" s="172">
        <f>VLOOKUP($AV5,kubok,4,FALSE)</f>
        <v>19</v>
      </c>
      <c r="AY5" s="172">
        <f>VLOOKUP($AV5,kubok,5,FALSE)</f>
        <v>16</v>
      </c>
      <c r="AZ5" s="172">
        <f>VLOOKUP($AV5,kubok,6,FALSE)</f>
        <v>7</v>
      </c>
      <c r="BA5" s="172">
        <f>VLOOKUP($AV5,kubok,7,FALSE)</f>
        <v>0</v>
      </c>
      <c r="BB5" s="172">
        <f>VLOOKUP($AV5,kubok,8,FALSE)</f>
        <v>0</v>
      </c>
      <c r="BC5" s="172">
        <f>VLOOKUP($AV5,kubok,9,FALSE)</f>
        <v>0</v>
      </c>
      <c r="BD5" s="172">
        <f>VLOOKUP($AV5,kubok,10,FALSE)</f>
        <v>0</v>
      </c>
      <c r="BE5" s="170">
        <f>SUM(AW45:BD45)</f>
        <v>1</v>
      </c>
      <c r="BF5" s="173">
        <f>SUM(AW5:BD5)</f>
        <v>59</v>
      </c>
    </row>
    <row r="6" spans="1:58" ht="13.5" thickBot="1">
      <c r="A6" s="146" t="str">
        <f>Прогнозы!B9</f>
        <v>Accrington</v>
      </c>
      <c r="B6" s="157">
        <f t="shared" si="0"/>
        <v>59</v>
      </c>
      <c r="C6" s="158">
        <f t="shared" si="1"/>
        <v>17</v>
      </c>
      <c r="D6" s="159">
        <f t="shared" si="2"/>
        <v>18</v>
      </c>
      <c r="E6" s="159">
        <f t="shared" si="3"/>
        <v>17</v>
      </c>
      <c r="F6" s="159">
        <f t="shared" si="4"/>
        <v>7</v>
      </c>
      <c r="G6" s="159">
        <f t="shared" si="5"/>
        <v>0</v>
      </c>
      <c r="H6" s="159">
        <f t="shared" si="6"/>
        <v>0</v>
      </c>
      <c r="I6" s="159">
        <f t="shared" si="7"/>
        <v>0</v>
      </c>
      <c r="J6" s="160">
        <f t="shared" si="8"/>
        <v>0</v>
      </c>
      <c r="K6" s="169">
        <v>17</v>
      </c>
      <c r="L6" s="174">
        <f>A59</f>
        <v>0</v>
      </c>
      <c r="M6" s="175">
        <f t="shared" si="9"/>
        <v>0</v>
      </c>
      <c r="N6" s="176">
        <f t="shared" si="10"/>
        <v>0</v>
      </c>
      <c r="O6" s="176">
        <f t="shared" si="11"/>
        <v>0</v>
      </c>
      <c r="P6" s="176">
        <f t="shared" si="12"/>
        <v>0</v>
      </c>
      <c r="Q6" s="176">
        <f t="shared" si="13"/>
        <v>0</v>
      </c>
      <c r="R6" s="176">
        <f t="shared" si="14"/>
        <v>0</v>
      </c>
      <c r="S6" s="176">
        <f t="shared" si="15"/>
        <v>0</v>
      </c>
      <c r="T6" s="176">
        <f t="shared" si="16"/>
        <v>0</v>
      </c>
      <c r="U6" s="174">
        <f t="shared" si="17"/>
        <v>0</v>
      </c>
      <c r="V6" s="177">
        <f t="shared" si="18"/>
        <v>0</v>
      </c>
      <c r="W6" s="107">
        <f>IF(X6=L9,K9,K10)</f>
        <v>8</v>
      </c>
      <c r="X6" s="174" t="str">
        <f>IF(U9&gt;U10,L9,IF(U9&lt;U10,L10,L9))</f>
        <v>aks</v>
      </c>
      <c r="Y6" s="175">
        <f t="shared" si="19"/>
        <v>19</v>
      </c>
      <c r="Z6" s="176">
        <f t="shared" si="20"/>
        <v>19</v>
      </c>
      <c r="AA6" s="176">
        <f t="shared" si="21"/>
        <v>16</v>
      </c>
      <c r="AB6" s="176">
        <f t="shared" si="22"/>
        <v>8</v>
      </c>
      <c r="AC6" s="176">
        <f t="shared" si="23"/>
        <v>0</v>
      </c>
      <c r="AD6" s="176">
        <f t="shared" si="24"/>
        <v>0</v>
      </c>
      <c r="AE6" s="176">
        <f t="shared" si="25"/>
        <v>0</v>
      </c>
      <c r="AF6" s="176">
        <f t="shared" si="26"/>
        <v>0</v>
      </c>
      <c r="AG6" s="174">
        <f t="shared" si="27"/>
        <v>3</v>
      </c>
      <c r="AH6" s="177">
        <f t="shared" si="28"/>
        <v>62</v>
      </c>
      <c r="AI6" s="107">
        <f>IF(AJ6=X9,W9,W10)</f>
        <v>13</v>
      </c>
      <c r="AJ6" s="174" t="str">
        <f>IF(AG9&gt;AG10,X9,IF(AG9&lt;AG10,X10,IF(W9&gt;W10,X10,X9)))</f>
        <v>Горюнович</v>
      </c>
      <c r="AK6" s="175">
        <f t="shared" si="29"/>
        <v>18</v>
      </c>
      <c r="AL6" s="176">
        <f t="shared" si="30"/>
        <v>15</v>
      </c>
      <c r="AM6" s="176">
        <f t="shared" si="31"/>
        <v>17</v>
      </c>
      <c r="AN6" s="176">
        <f t="shared" si="32"/>
        <v>8</v>
      </c>
      <c r="AO6" s="176">
        <f t="shared" si="33"/>
        <v>0</v>
      </c>
      <c r="AP6" s="176">
        <f t="shared" si="34"/>
        <v>0</v>
      </c>
      <c r="AQ6" s="176">
        <f t="shared" si="35"/>
        <v>0</v>
      </c>
      <c r="AR6" s="176">
        <f t="shared" si="36"/>
        <v>0</v>
      </c>
      <c r="AS6" s="174">
        <f t="shared" si="37"/>
        <v>1</v>
      </c>
      <c r="AT6" s="177">
        <f t="shared" si="38"/>
        <v>58</v>
      </c>
      <c r="AU6" s="107">
        <f>IF(AV6=AJ9,AI9,AI10)</f>
        <v>10</v>
      </c>
      <c r="AV6" s="165" t="str">
        <f>IF(AS9&gt;AS10,AJ9,IF(AS9&lt;AS10,AJ10,IF(AI9&gt;AI10,AJ10,AJ9)))</f>
        <v>Математик</v>
      </c>
      <c r="AW6" s="166">
        <f>VLOOKUP($AV6,kubok,3,FALSE)</f>
        <v>18</v>
      </c>
      <c r="AX6" s="167">
        <f>VLOOKUP($AV6,kubok,4,FALSE)</f>
        <v>18</v>
      </c>
      <c r="AY6" s="167">
        <f>VLOOKUP($AV6,kubok,5,FALSE)</f>
        <v>17</v>
      </c>
      <c r="AZ6" s="167">
        <f>VLOOKUP($AV6,kubok,6,FALSE)</f>
        <v>7</v>
      </c>
      <c r="BA6" s="167">
        <f>VLOOKUP($AV6,kubok,7,FALSE)</f>
        <v>0</v>
      </c>
      <c r="BB6" s="167">
        <f>VLOOKUP($AV6,kubok,8,FALSE)</f>
        <v>0</v>
      </c>
      <c r="BC6" s="167">
        <f>VLOOKUP($AV6,kubok,9,FALSE)</f>
        <v>0</v>
      </c>
      <c r="BD6" s="167">
        <f>VLOOKUP($AV6,kubok,10,FALSE)</f>
        <v>0</v>
      </c>
      <c r="BE6" s="165">
        <f>SUM(AW46:BD46)</f>
        <v>2</v>
      </c>
      <c r="BF6" s="168">
        <f>SUM(AW6:BD6)</f>
        <v>60</v>
      </c>
    </row>
    <row r="7" spans="1:46" ht="13.5" thickBot="1">
      <c r="A7" s="146" t="str">
        <f>Прогнозы!B10</f>
        <v>saleh</v>
      </c>
      <c r="B7" s="157">
        <f t="shared" si="0"/>
        <v>58</v>
      </c>
      <c r="C7" s="158">
        <f t="shared" si="1"/>
        <v>22</v>
      </c>
      <c r="D7" s="159">
        <f t="shared" si="2"/>
        <v>16</v>
      </c>
      <c r="E7" s="159">
        <f t="shared" si="3"/>
        <v>13</v>
      </c>
      <c r="F7" s="159">
        <f t="shared" si="4"/>
        <v>7</v>
      </c>
      <c r="G7" s="159">
        <f t="shared" si="5"/>
        <v>0</v>
      </c>
      <c r="H7" s="159">
        <f t="shared" si="6"/>
        <v>0</v>
      </c>
      <c r="I7" s="159">
        <f t="shared" si="7"/>
        <v>0</v>
      </c>
      <c r="J7" s="160">
        <f t="shared" si="8"/>
        <v>0</v>
      </c>
      <c r="K7" s="169">
        <v>9</v>
      </c>
      <c r="L7" s="170" t="str">
        <f>A51</f>
        <v>amelin</v>
      </c>
      <c r="M7" s="171">
        <f t="shared" si="9"/>
        <v>16</v>
      </c>
      <c r="N7" s="172">
        <f t="shared" si="10"/>
        <v>17</v>
      </c>
      <c r="O7" s="172">
        <f t="shared" si="11"/>
        <v>17</v>
      </c>
      <c r="P7" s="172">
        <f t="shared" si="12"/>
        <v>7</v>
      </c>
      <c r="Q7" s="172">
        <f t="shared" si="13"/>
        <v>0</v>
      </c>
      <c r="R7" s="172">
        <f t="shared" si="14"/>
        <v>0</v>
      </c>
      <c r="S7" s="172">
        <f t="shared" si="15"/>
        <v>0</v>
      </c>
      <c r="T7" s="172">
        <f t="shared" si="16"/>
        <v>0</v>
      </c>
      <c r="U7" s="170">
        <f t="shared" si="17"/>
        <v>4</v>
      </c>
      <c r="V7" s="173">
        <f t="shared" si="18"/>
        <v>57</v>
      </c>
      <c r="W7" s="107">
        <f>IF(X7=L11,K11,K12)</f>
        <v>5</v>
      </c>
      <c r="X7" s="170" t="str">
        <f>IF(U11&gt;U12,L11,IF(U11&lt;U12,L12,L11))</f>
        <v>sass1954</v>
      </c>
      <c r="Y7" s="171">
        <f t="shared" si="19"/>
        <v>19</v>
      </c>
      <c r="Z7" s="172">
        <f t="shared" si="20"/>
        <v>17</v>
      </c>
      <c r="AA7" s="172">
        <f t="shared" si="21"/>
        <v>17</v>
      </c>
      <c r="AB7" s="172">
        <f t="shared" si="22"/>
        <v>7</v>
      </c>
      <c r="AC7" s="172">
        <f t="shared" si="23"/>
        <v>0</v>
      </c>
      <c r="AD7" s="172">
        <f t="shared" si="24"/>
        <v>0</v>
      </c>
      <c r="AE7" s="172">
        <f t="shared" si="25"/>
        <v>0</v>
      </c>
      <c r="AF7" s="172">
        <f t="shared" si="26"/>
        <v>0</v>
      </c>
      <c r="AG7" s="170">
        <f t="shared" si="27"/>
        <v>2</v>
      </c>
      <c r="AH7" s="173">
        <f t="shared" si="28"/>
        <v>60</v>
      </c>
      <c r="AI7" s="107">
        <f>IF(AJ7=X11,W11,W12)</f>
        <v>3</v>
      </c>
      <c r="AJ7" s="170" t="str">
        <f>IF(AG11&gt;AG12,X11,IF(AG11&lt;AG12,X12,IF(W11&gt;W12,X12,X11)))</f>
        <v>Oksi_f</v>
      </c>
      <c r="AK7" s="171">
        <f t="shared" si="29"/>
        <v>17</v>
      </c>
      <c r="AL7" s="172">
        <f t="shared" si="30"/>
        <v>19</v>
      </c>
      <c r="AM7" s="172">
        <f t="shared" si="31"/>
        <v>16</v>
      </c>
      <c r="AN7" s="172">
        <f t="shared" si="32"/>
        <v>7</v>
      </c>
      <c r="AO7" s="172">
        <f t="shared" si="33"/>
        <v>0</v>
      </c>
      <c r="AP7" s="172">
        <f t="shared" si="34"/>
        <v>0</v>
      </c>
      <c r="AQ7" s="172">
        <f t="shared" si="35"/>
        <v>0</v>
      </c>
      <c r="AR7" s="172">
        <f t="shared" si="36"/>
        <v>0</v>
      </c>
      <c r="AS7" s="170">
        <f t="shared" si="37"/>
        <v>2</v>
      </c>
      <c r="AT7" s="173">
        <f t="shared" si="38"/>
        <v>59</v>
      </c>
    </row>
    <row r="8" spans="1:70" ht="13.5" thickTop="1">
      <c r="A8" s="146" t="str">
        <f>Прогнозы!B11</f>
        <v>egk</v>
      </c>
      <c r="B8" s="157">
        <f t="shared" si="0"/>
        <v>57</v>
      </c>
      <c r="C8" s="158">
        <f t="shared" si="1"/>
        <v>18</v>
      </c>
      <c r="D8" s="159">
        <f t="shared" si="2"/>
        <v>17</v>
      </c>
      <c r="E8" s="159">
        <f t="shared" si="3"/>
        <v>17</v>
      </c>
      <c r="F8" s="159">
        <f t="shared" si="4"/>
        <v>5</v>
      </c>
      <c r="G8" s="159">
        <f t="shared" si="5"/>
        <v>0</v>
      </c>
      <c r="H8" s="159">
        <f t="shared" si="6"/>
        <v>0</v>
      </c>
      <c r="I8" s="159">
        <f t="shared" si="7"/>
        <v>0</v>
      </c>
      <c r="J8" s="160">
        <f t="shared" si="8"/>
        <v>0</v>
      </c>
      <c r="K8" s="169">
        <v>24</v>
      </c>
      <c r="L8" s="161">
        <f>A66</f>
        <v>0</v>
      </c>
      <c r="M8" s="162">
        <f t="shared" si="9"/>
        <v>0</v>
      </c>
      <c r="N8" s="163">
        <f t="shared" si="10"/>
        <v>0</v>
      </c>
      <c r="O8" s="163">
        <f t="shared" si="11"/>
        <v>0</v>
      </c>
      <c r="P8" s="163">
        <f t="shared" si="12"/>
        <v>0</v>
      </c>
      <c r="Q8" s="163">
        <f t="shared" si="13"/>
        <v>0</v>
      </c>
      <c r="R8" s="163">
        <f t="shared" si="14"/>
        <v>0</v>
      </c>
      <c r="S8" s="163">
        <f t="shared" si="15"/>
        <v>0</v>
      </c>
      <c r="T8" s="163">
        <f t="shared" si="16"/>
        <v>0</v>
      </c>
      <c r="U8" s="161">
        <f t="shared" si="17"/>
        <v>0</v>
      </c>
      <c r="V8" s="164">
        <f t="shared" si="18"/>
        <v>0</v>
      </c>
      <c r="W8" s="107">
        <f>IF(X8=L13,K13,K14)</f>
        <v>12</v>
      </c>
      <c r="X8" s="161" t="str">
        <f>IF(U13&gt;U14,L13,IF(U13&lt;U14,L14,L13))</f>
        <v>ehduard-shevcov</v>
      </c>
      <c r="Y8" s="162">
        <f t="shared" si="19"/>
        <v>17</v>
      </c>
      <c r="Z8" s="163">
        <f t="shared" si="20"/>
        <v>12</v>
      </c>
      <c r="AA8" s="163">
        <f t="shared" si="21"/>
        <v>17</v>
      </c>
      <c r="AB8" s="163">
        <f t="shared" si="22"/>
        <v>7</v>
      </c>
      <c r="AC8" s="163">
        <f t="shared" si="23"/>
        <v>0</v>
      </c>
      <c r="AD8" s="163">
        <f t="shared" si="24"/>
        <v>0</v>
      </c>
      <c r="AE8" s="163">
        <f t="shared" si="25"/>
        <v>0</v>
      </c>
      <c r="AF8" s="163">
        <f t="shared" si="26"/>
        <v>0</v>
      </c>
      <c r="AG8" s="161">
        <f t="shared" si="27"/>
        <v>0</v>
      </c>
      <c r="AH8" s="164">
        <f t="shared" si="28"/>
        <v>53</v>
      </c>
      <c r="AI8" s="107">
        <f>IF(AJ8=X13,W13,W14)</f>
        <v>6</v>
      </c>
      <c r="AJ8" s="161" t="str">
        <f>IF(AG13&gt;AG14,X13,IF(AG13&lt;AG14,X14,IF(W13&gt;W14,X14,X13)))</f>
        <v>ESI2607</v>
      </c>
      <c r="AK8" s="162">
        <f t="shared" si="29"/>
        <v>16</v>
      </c>
      <c r="AL8" s="163">
        <f t="shared" si="30"/>
        <v>18</v>
      </c>
      <c r="AM8" s="163">
        <f t="shared" si="31"/>
        <v>17</v>
      </c>
      <c r="AN8" s="163">
        <f t="shared" si="32"/>
        <v>7</v>
      </c>
      <c r="AO8" s="163">
        <f t="shared" si="33"/>
        <v>0</v>
      </c>
      <c r="AP8" s="163">
        <f t="shared" si="34"/>
        <v>0</v>
      </c>
      <c r="AQ8" s="163">
        <f t="shared" si="35"/>
        <v>0</v>
      </c>
      <c r="AR8" s="163">
        <f t="shared" si="36"/>
        <v>0</v>
      </c>
      <c r="AS8" s="161">
        <f t="shared" si="37"/>
        <v>1</v>
      </c>
      <c r="AT8" s="164">
        <f t="shared" si="38"/>
        <v>58</v>
      </c>
      <c r="BH8" s="178"/>
      <c r="BI8" s="152"/>
      <c r="BJ8" s="153"/>
      <c r="BK8" s="153"/>
      <c r="BL8" s="153"/>
      <c r="BM8" s="153"/>
      <c r="BN8" s="153"/>
      <c r="BO8" s="153"/>
      <c r="BP8" s="153"/>
      <c r="BQ8" s="179"/>
      <c r="BR8" s="180"/>
    </row>
    <row r="9" spans="1:72" ht="13.5" thickBot="1">
      <c r="A9" s="146" t="str">
        <f>Прогнозы!B12</f>
        <v>Oksi_f</v>
      </c>
      <c r="B9" s="157">
        <f t="shared" si="0"/>
        <v>59</v>
      </c>
      <c r="C9" s="158">
        <f t="shared" si="1"/>
        <v>17</v>
      </c>
      <c r="D9" s="159">
        <f t="shared" si="2"/>
        <v>19</v>
      </c>
      <c r="E9" s="159">
        <f t="shared" si="3"/>
        <v>16</v>
      </c>
      <c r="F9" s="159">
        <f t="shared" si="4"/>
        <v>7</v>
      </c>
      <c r="G9" s="159">
        <f t="shared" si="5"/>
        <v>0</v>
      </c>
      <c r="H9" s="159">
        <f t="shared" si="6"/>
        <v>0</v>
      </c>
      <c r="I9" s="159">
        <f t="shared" si="7"/>
        <v>0</v>
      </c>
      <c r="J9" s="160">
        <f t="shared" si="8"/>
        <v>0</v>
      </c>
      <c r="K9" s="169">
        <v>8</v>
      </c>
      <c r="L9" s="170" t="str">
        <f>A50</f>
        <v>aks</v>
      </c>
      <c r="M9" s="171">
        <f t="shared" si="9"/>
        <v>19</v>
      </c>
      <c r="N9" s="172">
        <f t="shared" si="10"/>
        <v>19</v>
      </c>
      <c r="O9" s="172">
        <f t="shared" si="11"/>
        <v>16</v>
      </c>
      <c r="P9" s="172">
        <f t="shared" si="12"/>
        <v>8</v>
      </c>
      <c r="Q9" s="172">
        <f t="shared" si="13"/>
        <v>0</v>
      </c>
      <c r="R9" s="172">
        <f t="shared" si="14"/>
        <v>0</v>
      </c>
      <c r="S9" s="172">
        <f t="shared" si="15"/>
        <v>0</v>
      </c>
      <c r="T9" s="172">
        <f t="shared" si="16"/>
        <v>0</v>
      </c>
      <c r="U9" s="170">
        <f t="shared" si="17"/>
        <v>4</v>
      </c>
      <c r="V9" s="173">
        <f t="shared" si="18"/>
        <v>62</v>
      </c>
      <c r="W9" s="107">
        <f>IF(X9=L15,K15,K16)</f>
        <v>13</v>
      </c>
      <c r="X9" s="170" t="str">
        <f>IF(U15&gt;U16,L15,IF(U15&lt;U16,L16,L15))</f>
        <v>Горюнович</v>
      </c>
      <c r="Y9" s="171">
        <f t="shared" si="19"/>
        <v>18</v>
      </c>
      <c r="Z9" s="172">
        <f t="shared" si="20"/>
        <v>15</v>
      </c>
      <c r="AA9" s="172">
        <f t="shared" si="21"/>
        <v>17</v>
      </c>
      <c r="AB9" s="172">
        <f t="shared" si="22"/>
        <v>8</v>
      </c>
      <c r="AC9" s="172">
        <f t="shared" si="23"/>
        <v>0</v>
      </c>
      <c r="AD9" s="172">
        <f t="shared" si="24"/>
        <v>0</v>
      </c>
      <c r="AE9" s="172">
        <f t="shared" si="25"/>
        <v>0</v>
      </c>
      <c r="AF9" s="172">
        <f t="shared" si="26"/>
        <v>0</v>
      </c>
      <c r="AG9" s="170">
        <f t="shared" si="27"/>
        <v>2</v>
      </c>
      <c r="AH9" s="173">
        <f t="shared" si="28"/>
        <v>58</v>
      </c>
      <c r="AI9" s="107">
        <f>IF(AJ9=X15,W15,W16)</f>
        <v>10</v>
      </c>
      <c r="AJ9" s="170" t="str">
        <f>IF(AG15&gt;AG16,X15,IF(AG15&lt;AG16,X16,IF(W15&gt;W16,X16,X15)))</f>
        <v>Математик</v>
      </c>
      <c r="AK9" s="171">
        <f t="shared" si="29"/>
        <v>18</v>
      </c>
      <c r="AL9" s="172">
        <f t="shared" si="30"/>
        <v>18</v>
      </c>
      <c r="AM9" s="172">
        <f t="shared" si="31"/>
        <v>17</v>
      </c>
      <c r="AN9" s="172">
        <f t="shared" si="32"/>
        <v>7</v>
      </c>
      <c r="AO9" s="172">
        <f t="shared" si="33"/>
        <v>0</v>
      </c>
      <c r="AP9" s="172">
        <f t="shared" si="34"/>
        <v>0</v>
      </c>
      <c r="AQ9" s="172">
        <f t="shared" si="35"/>
        <v>0</v>
      </c>
      <c r="AR9" s="172">
        <f t="shared" si="36"/>
        <v>0</v>
      </c>
      <c r="AS9" s="170">
        <f t="shared" si="37"/>
        <v>2</v>
      </c>
      <c r="AT9" s="173">
        <f t="shared" si="38"/>
        <v>60</v>
      </c>
      <c r="BH9" s="161"/>
      <c r="BI9" s="162"/>
      <c r="BJ9" s="163"/>
      <c r="BK9" s="163"/>
      <c r="BL9" s="163"/>
      <c r="BM9" s="163"/>
      <c r="BN9" s="163"/>
      <c r="BO9" s="163"/>
      <c r="BP9" s="163"/>
      <c r="BQ9" s="181"/>
      <c r="BR9" s="182"/>
      <c r="BT9" s="106"/>
    </row>
    <row r="10" spans="1:70" ht="14.25" thickBot="1" thickTop="1">
      <c r="A10" s="146" t="str">
        <f>Прогнозы!B13</f>
        <v>alexivan</v>
      </c>
      <c r="B10" s="157">
        <f t="shared" si="0"/>
        <v>45</v>
      </c>
      <c r="C10" s="158">
        <f t="shared" si="1"/>
        <v>19</v>
      </c>
      <c r="D10" s="159">
        <f t="shared" si="2"/>
        <v>11</v>
      </c>
      <c r="E10" s="159">
        <f t="shared" si="3"/>
        <v>10</v>
      </c>
      <c r="F10" s="159">
        <f t="shared" si="4"/>
        <v>5</v>
      </c>
      <c r="G10" s="159">
        <f t="shared" si="5"/>
        <v>0</v>
      </c>
      <c r="H10" s="159">
        <f t="shared" si="6"/>
        <v>0</v>
      </c>
      <c r="I10" s="159">
        <f t="shared" si="7"/>
        <v>0</v>
      </c>
      <c r="J10" s="160">
        <f t="shared" si="8"/>
        <v>0</v>
      </c>
      <c r="K10" s="169">
        <v>25</v>
      </c>
      <c r="L10" s="174">
        <f>A67</f>
        <v>0</v>
      </c>
      <c r="M10" s="175">
        <f t="shared" si="9"/>
        <v>0</v>
      </c>
      <c r="N10" s="176">
        <f t="shared" si="10"/>
        <v>0</v>
      </c>
      <c r="O10" s="176">
        <f t="shared" si="11"/>
        <v>0</v>
      </c>
      <c r="P10" s="176">
        <f t="shared" si="12"/>
        <v>0</v>
      </c>
      <c r="Q10" s="176">
        <f t="shared" si="13"/>
        <v>0</v>
      </c>
      <c r="R10" s="176">
        <f t="shared" si="14"/>
        <v>0</v>
      </c>
      <c r="S10" s="176">
        <f t="shared" si="15"/>
        <v>0</v>
      </c>
      <c r="T10" s="176">
        <f t="shared" si="16"/>
        <v>0</v>
      </c>
      <c r="U10" s="174">
        <f t="shared" si="17"/>
        <v>0</v>
      </c>
      <c r="V10" s="177">
        <f t="shared" si="18"/>
        <v>0</v>
      </c>
      <c r="W10" s="107">
        <f>IF(X10=L17,K17,K18)</f>
        <v>4</v>
      </c>
      <c r="X10" s="174" t="str">
        <f>IF(U17&gt;U18,L17,IF(U17&lt;U18,L18,L17))</f>
        <v>ПАВЛОДАР</v>
      </c>
      <c r="Y10" s="175">
        <f t="shared" si="19"/>
        <v>19</v>
      </c>
      <c r="Z10" s="176">
        <f t="shared" si="20"/>
        <v>15</v>
      </c>
      <c r="AA10" s="176">
        <f t="shared" si="21"/>
        <v>16</v>
      </c>
      <c r="AB10" s="176">
        <f t="shared" si="22"/>
        <v>4</v>
      </c>
      <c r="AC10" s="176">
        <f t="shared" si="23"/>
        <v>0</v>
      </c>
      <c r="AD10" s="176">
        <f t="shared" si="24"/>
        <v>0</v>
      </c>
      <c r="AE10" s="176">
        <f t="shared" si="25"/>
        <v>0</v>
      </c>
      <c r="AF10" s="176">
        <f t="shared" si="26"/>
        <v>0</v>
      </c>
      <c r="AG10" s="174">
        <f t="shared" si="27"/>
        <v>1</v>
      </c>
      <c r="AH10" s="177">
        <f t="shared" si="28"/>
        <v>54</v>
      </c>
      <c r="AI10" s="107">
        <f>IF(AJ10=X17,W17,W18)</f>
        <v>15</v>
      </c>
      <c r="AJ10" s="165" t="str">
        <f>IF(AG17&gt;AG18,X17,IF(AG17&lt;AG18,X18,IF(W17&gt;W18,X18,X17)))</f>
        <v>saleh</v>
      </c>
      <c r="AK10" s="166">
        <f t="shared" si="29"/>
        <v>22</v>
      </c>
      <c r="AL10" s="167">
        <f t="shared" si="30"/>
        <v>16</v>
      </c>
      <c r="AM10" s="167">
        <f t="shared" si="31"/>
        <v>13</v>
      </c>
      <c r="AN10" s="167">
        <f t="shared" si="32"/>
        <v>7</v>
      </c>
      <c r="AO10" s="167">
        <f t="shared" si="33"/>
        <v>0</v>
      </c>
      <c r="AP10" s="167">
        <f t="shared" si="34"/>
        <v>0</v>
      </c>
      <c r="AQ10" s="167">
        <f t="shared" si="35"/>
        <v>0</v>
      </c>
      <c r="AR10" s="167">
        <f t="shared" si="36"/>
        <v>0</v>
      </c>
      <c r="AS10" s="165">
        <f t="shared" si="37"/>
        <v>1</v>
      </c>
      <c r="AT10" s="168">
        <f t="shared" si="38"/>
        <v>58</v>
      </c>
      <c r="BH10" s="170"/>
      <c r="BI10" s="171"/>
      <c r="BJ10" s="172"/>
      <c r="BK10" s="172"/>
      <c r="BL10" s="172"/>
      <c r="BM10" s="172"/>
      <c r="BN10" s="172"/>
      <c r="BO10" s="172"/>
      <c r="BP10" s="172"/>
      <c r="BQ10" s="183"/>
      <c r="BR10" s="154"/>
    </row>
    <row r="11" spans="1:70" ht="13.5" thickBot="1">
      <c r="A11" s="146" t="str">
        <f>Прогнозы!B14</f>
        <v>Математик</v>
      </c>
      <c r="B11" s="157">
        <f t="shared" si="0"/>
        <v>60</v>
      </c>
      <c r="C11" s="158">
        <f t="shared" si="1"/>
        <v>18</v>
      </c>
      <c r="D11" s="159">
        <f t="shared" si="2"/>
        <v>18</v>
      </c>
      <c r="E11" s="159">
        <f t="shared" si="3"/>
        <v>17</v>
      </c>
      <c r="F11" s="159">
        <f t="shared" si="4"/>
        <v>7</v>
      </c>
      <c r="G11" s="159">
        <f t="shared" si="5"/>
        <v>0</v>
      </c>
      <c r="H11" s="159">
        <f t="shared" si="6"/>
        <v>0</v>
      </c>
      <c r="I11" s="159">
        <f t="shared" si="7"/>
        <v>0</v>
      </c>
      <c r="J11" s="160">
        <f t="shared" si="8"/>
        <v>0</v>
      </c>
      <c r="K11" s="169">
        <v>5</v>
      </c>
      <c r="L11" s="170" t="str">
        <f>A47</f>
        <v>sass1954</v>
      </c>
      <c r="M11" s="171">
        <f t="shared" si="9"/>
        <v>19</v>
      </c>
      <c r="N11" s="172">
        <f t="shared" si="10"/>
        <v>17</v>
      </c>
      <c r="O11" s="172">
        <f t="shared" si="11"/>
        <v>17</v>
      </c>
      <c r="P11" s="172">
        <f t="shared" si="12"/>
        <v>7</v>
      </c>
      <c r="Q11" s="172">
        <f t="shared" si="13"/>
        <v>0</v>
      </c>
      <c r="R11" s="172">
        <f t="shared" si="14"/>
        <v>0</v>
      </c>
      <c r="S11" s="172">
        <f t="shared" si="15"/>
        <v>0</v>
      </c>
      <c r="T11" s="172">
        <f t="shared" si="16"/>
        <v>0</v>
      </c>
      <c r="U11" s="170">
        <f t="shared" si="17"/>
        <v>4</v>
      </c>
      <c r="V11" s="173">
        <f t="shared" si="18"/>
        <v>60</v>
      </c>
      <c r="W11" s="107">
        <f>IF(X11=L19,K19,K20)</f>
        <v>3</v>
      </c>
      <c r="X11" s="170" t="str">
        <f>IF(U19&gt;U20,L19,IF(U19&lt;U20,L20,L19))</f>
        <v>Oksi_f</v>
      </c>
      <c r="Y11" s="171">
        <f t="shared" si="19"/>
        <v>17</v>
      </c>
      <c r="Z11" s="172">
        <f t="shared" si="20"/>
        <v>19</v>
      </c>
      <c r="AA11" s="172">
        <f t="shared" si="21"/>
        <v>16</v>
      </c>
      <c r="AB11" s="172">
        <f t="shared" si="22"/>
        <v>7</v>
      </c>
      <c r="AC11" s="172">
        <f t="shared" si="23"/>
        <v>0</v>
      </c>
      <c r="AD11" s="172">
        <f t="shared" si="24"/>
        <v>0</v>
      </c>
      <c r="AE11" s="172">
        <f t="shared" si="25"/>
        <v>0</v>
      </c>
      <c r="AF11" s="172">
        <f t="shared" si="26"/>
        <v>0</v>
      </c>
      <c r="AG11" s="170">
        <f t="shared" si="27"/>
        <v>1</v>
      </c>
      <c r="AH11" s="173">
        <f t="shared" si="28"/>
        <v>59</v>
      </c>
      <c r="BH11" s="165"/>
      <c r="BI11" s="166"/>
      <c r="BJ11" s="167"/>
      <c r="BK11" s="167"/>
      <c r="BL11" s="167"/>
      <c r="BM11" s="167"/>
      <c r="BN11" s="167"/>
      <c r="BO11" s="167"/>
      <c r="BP11" s="167"/>
      <c r="BQ11" s="184"/>
      <c r="BR11" s="168"/>
    </row>
    <row r="12" spans="1:34" ht="13.5" thickTop="1">
      <c r="A12" s="146" t="str">
        <f>Прогнозы!B15</f>
        <v>Orik</v>
      </c>
      <c r="B12" s="157">
        <f t="shared" si="0"/>
        <v>60</v>
      </c>
      <c r="C12" s="158">
        <f t="shared" si="1"/>
        <v>18</v>
      </c>
      <c r="D12" s="159">
        <f t="shared" si="2"/>
        <v>18</v>
      </c>
      <c r="E12" s="159">
        <f t="shared" si="3"/>
        <v>17</v>
      </c>
      <c r="F12" s="159">
        <f t="shared" si="4"/>
        <v>7</v>
      </c>
      <c r="G12" s="159">
        <f t="shared" si="5"/>
        <v>0</v>
      </c>
      <c r="H12" s="159">
        <f t="shared" si="6"/>
        <v>0</v>
      </c>
      <c r="I12" s="159">
        <f t="shared" si="7"/>
        <v>0</v>
      </c>
      <c r="J12" s="160">
        <f t="shared" si="8"/>
        <v>0</v>
      </c>
      <c r="K12" s="169">
        <v>28</v>
      </c>
      <c r="L12" s="161">
        <f>A70</f>
        <v>0</v>
      </c>
      <c r="M12" s="162">
        <f t="shared" si="9"/>
        <v>0</v>
      </c>
      <c r="N12" s="163">
        <f t="shared" si="10"/>
        <v>0</v>
      </c>
      <c r="O12" s="163">
        <f t="shared" si="11"/>
        <v>0</v>
      </c>
      <c r="P12" s="163">
        <f t="shared" si="12"/>
        <v>0</v>
      </c>
      <c r="Q12" s="163">
        <f t="shared" si="13"/>
        <v>0</v>
      </c>
      <c r="R12" s="163">
        <f t="shared" si="14"/>
        <v>0</v>
      </c>
      <c r="S12" s="163">
        <f t="shared" si="15"/>
        <v>0</v>
      </c>
      <c r="T12" s="163">
        <f t="shared" si="16"/>
        <v>0</v>
      </c>
      <c r="U12" s="161">
        <f t="shared" si="17"/>
        <v>0</v>
      </c>
      <c r="V12" s="164">
        <f t="shared" si="18"/>
        <v>0</v>
      </c>
      <c r="W12" s="107">
        <f>IF(X12=L21,K21,K22)</f>
        <v>14</v>
      </c>
      <c r="X12" s="161" t="str">
        <f>IF(U21&gt;U22,L21,IF(U21&lt;U22,L22,L21))</f>
        <v>Accrington</v>
      </c>
      <c r="Y12" s="162">
        <f t="shared" si="19"/>
        <v>17</v>
      </c>
      <c r="Z12" s="163">
        <f t="shared" si="20"/>
        <v>18</v>
      </c>
      <c r="AA12" s="163">
        <f t="shared" si="21"/>
        <v>17</v>
      </c>
      <c r="AB12" s="163">
        <f t="shared" si="22"/>
        <v>7</v>
      </c>
      <c r="AC12" s="163">
        <f t="shared" si="23"/>
        <v>0</v>
      </c>
      <c r="AD12" s="163">
        <f t="shared" si="24"/>
        <v>0</v>
      </c>
      <c r="AE12" s="163">
        <f t="shared" si="25"/>
        <v>0</v>
      </c>
      <c r="AF12" s="163">
        <f t="shared" si="26"/>
        <v>0</v>
      </c>
      <c r="AG12" s="161">
        <f t="shared" si="27"/>
        <v>1</v>
      </c>
      <c r="AH12" s="164">
        <f t="shared" si="28"/>
        <v>59</v>
      </c>
    </row>
    <row r="13" spans="1:72" ht="13.5" thickBot="1">
      <c r="A13" s="146" t="str">
        <f>Прогнозы!B16</f>
        <v>igorocker</v>
      </c>
      <c r="B13" s="157">
        <f t="shared" si="0"/>
        <v>57</v>
      </c>
      <c r="C13" s="158">
        <f t="shared" si="1"/>
        <v>18</v>
      </c>
      <c r="D13" s="159">
        <f t="shared" si="2"/>
        <v>15</v>
      </c>
      <c r="E13" s="159">
        <f t="shared" si="3"/>
        <v>17</v>
      </c>
      <c r="F13" s="159">
        <f t="shared" si="4"/>
        <v>7</v>
      </c>
      <c r="G13" s="159">
        <f t="shared" si="5"/>
        <v>0</v>
      </c>
      <c r="H13" s="159">
        <f t="shared" si="6"/>
        <v>0</v>
      </c>
      <c r="I13" s="159">
        <f t="shared" si="7"/>
        <v>0</v>
      </c>
      <c r="J13" s="160">
        <f t="shared" si="8"/>
        <v>0</v>
      </c>
      <c r="K13" s="169">
        <v>12</v>
      </c>
      <c r="L13" s="170" t="str">
        <f>A54</f>
        <v>ehduard-shevcov</v>
      </c>
      <c r="M13" s="171">
        <f t="shared" si="9"/>
        <v>17</v>
      </c>
      <c r="N13" s="172">
        <f t="shared" si="10"/>
        <v>12</v>
      </c>
      <c r="O13" s="172">
        <f t="shared" si="11"/>
        <v>17</v>
      </c>
      <c r="P13" s="172">
        <f t="shared" si="12"/>
        <v>7</v>
      </c>
      <c r="Q13" s="172">
        <f t="shared" si="13"/>
        <v>0</v>
      </c>
      <c r="R13" s="172">
        <f t="shared" si="14"/>
        <v>0</v>
      </c>
      <c r="S13" s="172">
        <f t="shared" si="15"/>
        <v>0</v>
      </c>
      <c r="T13" s="172">
        <f t="shared" si="16"/>
        <v>0</v>
      </c>
      <c r="U13" s="170">
        <f t="shared" si="17"/>
        <v>4</v>
      </c>
      <c r="V13" s="173">
        <f t="shared" si="18"/>
        <v>53</v>
      </c>
      <c r="W13" s="107">
        <f>IF(X13=L23,K23,K24)</f>
        <v>11</v>
      </c>
      <c r="X13" s="170" t="str">
        <f>IF(U23&gt;U24,L23,IF(U23&lt;U24,L24,L23))</f>
        <v>alexivan</v>
      </c>
      <c r="Y13" s="171">
        <f t="shared" si="19"/>
        <v>19</v>
      </c>
      <c r="Z13" s="172">
        <f t="shared" si="20"/>
        <v>11</v>
      </c>
      <c r="AA13" s="172">
        <f t="shared" si="21"/>
        <v>10</v>
      </c>
      <c r="AB13" s="172">
        <f t="shared" si="22"/>
        <v>5</v>
      </c>
      <c r="AC13" s="172">
        <f t="shared" si="23"/>
        <v>0</v>
      </c>
      <c r="AD13" s="172">
        <f t="shared" si="24"/>
        <v>0</v>
      </c>
      <c r="AE13" s="172">
        <f t="shared" si="25"/>
        <v>0</v>
      </c>
      <c r="AF13" s="172">
        <f t="shared" si="26"/>
        <v>0</v>
      </c>
      <c r="AG13" s="170">
        <f t="shared" si="27"/>
        <v>1</v>
      </c>
      <c r="AH13" s="173">
        <f t="shared" si="28"/>
        <v>45</v>
      </c>
      <c r="BH13" s="107" t="s">
        <v>45</v>
      </c>
      <c r="BT13" s="107" t="s">
        <v>47</v>
      </c>
    </row>
    <row r="14" spans="1:72" ht="14.25" thickBot="1" thickTop="1">
      <c r="A14" s="146" t="str">
        <f>Прогнозы!B17</f>
        <v>ESI2607</v>
      </c>
      <c r="B14" s="157">
        <f t="shared" si="0"/>
        <v>58</v>
      </c>
      <c r="C14" s="158">
        <f t="shared" si="1"/>
        <v>16</v>
      </c>
      <c r="D14" s="159">
        <f t="shared" si="2"/>
        <v>18</v>
      </c>
      <c r="E14" s="159">
        <f t="shared" si="3"/>
        <v>17</v>
      </c>
      <c r="F14" s="159">
        <f t="shared" si="4"/>
        <v>7</v>
      </c>
      <c r="G14" s="159">
        <f t="shared" si="5"/>
        <v>0</v>
      </c>
      <c r="H14" s="159">
        <f t="shared" si="6"/>
        <v>0</v>
      </c>
      <c r="I14" s="159">
        <f t="shared" si="7"/>
        <v>0</v>
      </c>
      <c r="J14" s="160">
        <f t="shared" si="8"/>
        <v>0</v>
      </c>
      <c r="K14" s="169">
        <v>21</v>
      </c>
      <c r="L14" s="174">
        <f>A63</f>
        <v>0</v>
      </c>
      <c r="M14" s="175">
        <f t="shared" si="9"/>
        <v>0</v>
      </c>
      <c r="N14" s="176">
        <f t="shared" si="10"/>
        <v>0</v>
      </c>
      <c r="O14" s="176">
        <f t="shared" si="11"/>
        <v>0</v>
      </c>
      <c r="P14" s="176">
        <f t="shared" si="12"/>
        <v>0</v>
      </c>
      <c r="Q14" s="176">
        <f t="shared" si="13"/>
        <v>0</v>
      </c>
      <c r="R14" s="176">
        <f t="shared" si="14"/>
        <v>0</v>
      </c>
      <c r="S14" s="176">
        <f t="shared" si="15"/>
        <v>0</v>
      </c>
      <c r="T14" s="176">
        <f t="shared" si="16"/>
        <v>0</v>
      </c>
      <c r="U14" s="174">
        <f t="shared" si="17"/>
        <v>0</v>
      </c>
      <c r="V14" s="177">
        <f t="shared" si="18"/>
        <v>0</v>
      </c>
      <c r="W14" s="107">
        <f>IF(X14=L25,K25,K26)</f>
        <v>6</v>
      </c>
      <c r="X14" s="174" t="str">
        <f>IF(U25&gt;U26,L25,IF(U25&lt;U26,L26,L25))</f>
        <v>ESI2607</v>
      </c>
      <c r="Y14" s="175">
        <f t="shared" si="19"/>
        <v>16</v>
      </c>
      <c r="Z14" s="176">
        <f t="shared" si="20"/>
        <v>18</v>
      </c>
      <c r="AA14" s="176">
        <f t="shared" si="21"/>
        <v>17</v>
      </c>
      <c r="AB14" s="176">
        <f t="shared" si="22"/>
        <v>7</v>
      </c>
      <c r="AC14" s="176">
        <f t="shared" si="23"/>
        <v>0</v>
      </c>
      <c r="AD14" s="176">
        <f t="shared" si="24"/>
        <v>0</v>
      </c>
      <c r="AE14" s="176">
        <f t="shared" si="25"/>
        <v>0</v>
      </c>
      <c r="AF14" s="176">
        <f t="shared" si="26"/>
        <v>0</v>
      </c>
      <c r="AG14" s="174">
        <f t="shared" si="27"/>
        <v>3</v>
      </c>
      <c r="AH14" s="177">
        <f t="shared" si="28"/>
        <v>58</v>
      </c>
      <c r="BG14" s="107" t="s">
        <v>48</v>
      </c>
      <c r="BH14" s="178" t="s">
        <v>20</v>
      </c>
      <c r="BI14" s="152">
        <f>VLOOKUP($BH14,kubok,3,FALSE)</f>
        <v>19</v>
      </c>
      <c r="BJ14" s="153">
        <f>VLOOKUP($BH14,kubok,4,FALSE)</f>
        <v>19</v>
      </c>
      <c r="BK14" s="153">
        <f>VLOOKUP($BH14,kubok,5,FALSE)</f>
        <v>16</v>
      </c>
      <c r="BL14" s="153">
        <f>VLOOKUP($BH14,kubok,6,FALSE)</f>
        <v>8</v>
      </c>
      <c r="BM14" s="153">
        <f>VLOOKUP($BH14,kubok,7,FALSE)</f>
        <v>0</v>
      </c>
      <c r="BN14" s="153">
        <f>VLOOKUP($BH14,kubok,8,FALSE)</f>
        <v>0</v>
      </c>
      <c r="BO14" s="153">
        <f>VLOOKUP($BH14,kubok,9,FALSE)</f>
        <v>0</v>
      </c>
      <c r="BP14" s="153">
        <f>VLOOKUP($BH14,kubok,10,FALSE)</f>
        <v>0</v>
      </c>
      <c r="BQ14" s="151"/>
      <c r="BR14" s="154"/>
      <c r="BT14" s="106"/>
    </row>
    <row r="15" spans="1:70" ht="13.5" thickBot="1">
      <c r="A15" s="146" t="str">
        <f>Прогнозы!B18</f>
        <v>amelin</v>
      </c>
      <c r="B15" s="157">
        <f t="shared" si="0"/>
        <v>57</v>
      </c>
      <c r="C15" s="158">
        <f t="shared" si="1"/>
        <v>16</v>
      </c>
      <c r="D15" s="159">
        <f t="shared" si="2"/>
        <v>17</v>
      </c>
      <c r="E15" s="159">
        <f t="shared" si="3"/>
        <v>17</v>
      </c>
      <c r="F15" s="159">
        <f t="shared" si="4"/>
        <v>7</v>
      </c>
      <c r="G15" s="159">
        <f t="shared" si="5"/>
        <v>0</v>
      </c>
      <c r="H15" s="159">
        <f t="shared" si="6"/>
        <v>0</v>
      </c>
      <c r="I15" s="159">
        <f t="shared" si="7"/>
        <v>0</v>
      </c>
      <c r="J15" s="160">
        <f t="shared" si="8"/>
        <v>0</v>
      </c>
      <c r="K15" s="169">
        <v>13</v>
      </c>
      <c r="L15" s="170" t="str">
        <f>A55</f>
        <v>Горюнович</v>
      </c>
      <c r="M15" s="171">
        <f t="shared" si="9"/>
        <v>18</v>
      </c>
      <c r="N15" s="172">
        <f t="shared" si="10"/>
        <v>15</v>
      </c>
      <c r="O15" s="172">
        <f t="shared" si="11"/>
        <v>17</v>
      </c>
      <c r="P15" s="172">
        <f t="shared" si="12"/>
        <v>8</v>
      </c>
      <c r="Q15" s="172">
        <f t="shared" si="13"/>
        <v>0</v>
      </c>
      <c r="R15" s="172">
        <f t="shared" si="14"/>
        <v>0</v>
      </c>
      <c r="S15" s="172">
        <f t="shared" si="15"/>
        <v>0</v>
      </c>
      <c r="T15" s="172">
        <f t="shared" si="16"/>
        <v>0</v>
      </c>
      <c r="U15" s="170">
        <f t="shared" si="17"/>
        <v>4</v>
      </c>
      <c r="V15" s="173">
        <f t="shared" si="18"/>
        <v>58</v>
      </c>
      <c r="W15" s="107">
        <f>IF(X15=L27,K27,K28)</f>
        <v>7</v>
      </c>
      <c r="X15" s="170" t="str">
        <f>IF(U27&gt;U28,L27,IF(U27&lt;U28,L28,L27))</f>
        <v>GAS-Ural</v>
      </c>
      <c r="Y15" s="171">
        <f t="shared" si="19"/>
        <v>21</v>
      </c>
      <c r="Z15" s="172">
        <f t="shared" si="20"/>
        <v>13</v>
      </c>
      <c r="AA15" s="172">
        <f t="shared" si="21"/>
        <v>14</v>
      </c>
      <c r="AB15" s="172">
        <f t="shared" si="22"/>
        <v>7</v>
      </c>
      <c r="AC15" s="172">
        <f t="shared" si="23"/>
        <v>0</v>
      </c>
      <c r="AD15" s="172">
        <f t="shared" si="24"/>
        <v>0</v>
      </c>
      <c r="AE15" s="172">
        <f t="shared" si="25"/>
        <v>0</v>
      </c>
      <c r="AF15" s="172">
        <f t="shared" si="26"/>
        <v>0</v>
      </c>
      <c r="AG15" s="170">
        <f t="shared" si="27"/>
        <v>1</v>
      </c>
      <c r="AH15" s="173">
        <f t="shared" si="28"/>
        <v>55</v>
      </c>
      <c r="BG15" s="107" t="s">
        <v>49</v>
      </c>
      <c r="BH15" s="185" t="s">
        <v>82</v>
      </c>
      <c r="BI15" s="166">
        <f>VLOOKUP($BH15,kubok,3,FALSE)</f>
        <v>21</v>
      </c>
      <c r="BJ15" s="167">
        <f>VLOOKUP($BH15,kubok,4,FALSE)</f>
        <v>13</v>
      </c>
      <c r="BK15" s="167">
        <f>VLOOKUP($BH15,kubok,5,FALSE)</f>
        <v>14</v>
      </c>
      <c r="BL15" s="167">
        <f>VLOOKUP($BH15,kubok,6,FALSE)</f>
        <v>7</v>
      </c>
      <c r="BM15" s="167">
        <f>VLOOKUP($BH15,kubok,7,FALSE)</f>
        <v>0</v>
      </c>
      <c r="BN15" s="167">
        <f>VLOOKUP($BH15,kubok,8,FALSE)</f>
        <v>0</v>
      </c>
      <c r="BO15" s="167">
        <f>VLOOKUP($BH15,kubok,9,FALSE)</f>
        <v>0</v>
      </c>
      <c r="BP15" s="167">
        <f>VLOOKUP($BH15,kubok,10,FALSE)</f>
        <v>0</v>
      </c>
      <c r="BQ15" s="161"/>
      <c r="BR15" s="164"/>
    </row>
    <row r="16" spans="1:70" ht="13.5" thickTop="1">
      <c r="A16" s="146" t="str">
        <f>Прогнозы!B19</f>
        <v>Горюнович</v>
      </c>
      <c r="B16" s="157">
        <f t="shared" si="0"/>
        <v>58</v>
      </c>
      <c r="C16" s="158">
        <f t="shared" si="1"/>
        <v>18</v>
      </c>
      <c r="D16" s="159">
        <f t="shared" si="2"/>
        <v>15</v>
      </c>
      <c r="E16" s="159">
        <f t="shared" si="3"/>
        <v>17</v>
      </c>
      <c r="F16" s="159">
        <f t="shared" si="4"/>
        <v>8</v>
      </c>
      <c r="G16" s="159">
        <f t="shared" si="5"/>
        <v>0</v>
      </c>
      <c r="H16" s="159">
        <f t="shared" si="6"/>
        <v>0</v>
      </c>
      <c r="I16" s="159">
        <f t="shared" si="7"/>
        <v>0</v>
      </c>
      <c r="J16" s="160">
        <f t="shared" si="8"/>
        <v>0</v>
      </c>
      <c r="K16" s="169">
        <v>20</v>
      </c>
      <c r="L16" s="161">
        <f>A62</f>
        <v>0</v>
      </c>
      <c r="M16" s="162">
        <f t="shared" si="9"/>
        <v>0</v>
      </c>
      <c r="N16" s="163">
        <f t="shared" si="10"/>
        <v>0</v>
      </c>
      <c r="O16" s="163">
        <f t="shared" si="11"/>
        <v>0</v>
      </c>
      <c r="P16" s="163">
        <f t="shared" si="12"/>
        <v>0</v>
      </c>
      <c r="Q16" s="163">
        <f t="shared" si="13"/>
        <v>0</v>
      </c>
      <c r="R16" s="163">
        <f t="shared" si="14"/>
        <v>0</v>
      </c>
      <c r="S16" s="163">
        <f t="shared" si="15"/>
        <v>0</v>
      </c>
      <c r="T16" s="163">
        <f t="shared" si="16"/>
        <v>0</v>
      </c>
      <c r="U16" s="161">
        <f t="shared" si="17"/>
        <v>0</v>
      </c>
      <c r="V16" s="164">
        <f t="shared" si="18"/>
        <v>0</v>
      </c>
      <c r="W16" s="107">
        <f>IF(X16=L29,K29,K30)</f>
        <v>10</v>
      </c>
      <c r="X16" s="161" t="str">
        <f>IF(U29&gt;U30,L29,IF(U29&lt;U30,L30,L29))</f>
        <v>Математик</v>
      </c>
      <c r="Y16" s="162">
        <f t="shared" si="19"/>
        <v>18</v>
      </c>
      <c r="Z16" s="163">
        <f t="shared" si="20"/>
        <v>18</v>
      </c>
      <c r="AA16" s="163">
        <f t="shared" si="21"/>
        <v>17</v>
      </c>
      <c r="AB16" s="163">
        <f t="shared" si="22"/>
        <v>7</v>
      </c>
      <c r="AC16" s="163">
        <f t="shared" si="23"/>
        <v>0</v>
      </c>
      <c r="AD16" s="163">
        <f t="shared" si="24"/>
        <v>0</v>
      </c>
      <c r="AE16" s="163">
        <f t="shared" si="25"/>
        <v>0</v>
      </c>
      <c r="AF16" s="163">
        <f t="shared" si="26"/>
        <v>0</v>
      </c>
      <c r="AG16" s="161">
        <f t="shared" si="27"/>
        <v>2</v>
      </c>
      <c r="AH16" s="164">
        <f t="shared" si="28"/>
        <v>60</v>
      </c>
      <c r="BH16" s="170" t="str">
        <f>BH14</f>
        <v>aks</v>
      </c>
      <c r="BI16" s="171"/>
      <c r="BJ16" s="172"/>
      <c r="BK16" s="172"/>
      <c r="BL16" s="172"/>
      <c r="BM16" s="172"/>
      <c r="BN16" s="172"/>
      <c r="BO16" s="172"/>
      <c r="BP16" s="172"/>
      <c r="BQ16" s="183">
        <f>SUM(BI56:BP56,BI54:BP54)</f>
        <v>3</v>
      </c>
      <c r="BR16" s="173">
        <f>SUM(BI14:BP14,BI16:BP16)</f>
        <v>62</v>
      </c>
    </row>
    <row r="17" spans="1:70" ht="13.5" thickBot="1">
      <c r="A17" s="146" t="str">
        <f>Прогнозы!B20</f>
        <v>Реклин</v>
      </c>
      <c r="B17" s="157">
        <f t="shared" si="0"/>
        <v>59</v>
      </c>
      <c r="C17" s="158">
        <f t="shared" si="1"/>
        <v>20</v>
      </c>
      <c r="D17" s="159">
        <f t="shared" si="2"/>
        <v>17</v>
      </c>
      <c r="E17" s="159">
        <f t="shared" si="3"/>
        <v>15</v>
      </c>
      <c r="F17" s="159">
        <f t="shared" si="4"/>
        <v>7</v>
      </c>
      <c r="G17" s="159">
        <f t="shared" si="5"/>
        <v>0</v>
      </c>
      <c r="H17" s="159">
        <f t="shared" si="6"/>
        <v>0</v>
      </c>
      <c r="I17" s="159">
        <f t="shared" si="7"/>
        <v>0</v>
      </c>
      <c r="J17" s="160">
        <f t="shared" si="8"/>
        <v>0</v>
      </c>
      <c r="K17" s="169">
        <v>4</v>
      </c>
      <c r="L17" s="170" t="str">
        <f>A46</f>
        <v>ПАВЛОДАР</v>
      </c>
      <c r="M17" s="171">
        <f t="shared" si="9"/>
        <v>19</v>
      </c>
      <c r="N17" s="172">
        <f t="shared" si="10"/>
        <v>15</v>
      </c>
      <c r="O17" s="172">
        <f t="shared" si="11"/>
        <v>16</v>
      </c>
      <c r="P17" s="172">
        <f t="shared" si="12"/>
        <v>4</v>
      </c>
      <c r="Q17" s="172">
        <f t="shared" si="13"/>
        <v>0</v>
      </c>
      <c r="R17" s="172">
        <f t="shared" si="14"/>
        <v>0</v>
      </c>
      <c r="S17" s="172">
        <f t="shared" si="15"/>
        <v>0</v>
      </c>
      <c r="T17" s="172">
        <f t="shared" si="16"/>
        <v>0</v>
      </c>
      <c r="U17" s="170">
        <f t="shared" si="17"/>
        <v>4</v>
      </c>
      <c r="V17" s="173">
        <f t="shared" si="18"/>
        <v>54</v>
      </c>
      <c r="W17" s="107">
        <f>IF(X17=L31,K31,K32)</f>
        <v>15</v>
      </c>
      <c r="X17" s="170" t="str">
        <f>IF(U31&gt;U32,L31,IF(U31&lt;U32,L32,L31))</f>
        <v>saleh</v>
      </c>
      <c r="Y17" s="171">
        <f t="shared" si="19"/>
        <v>22</v>
      </c>
      <c r="Z17" s="172">
        <f t="shared" si="20"/>
        <v>16</v>
      </c>
      <c r="AA17" s="172">
        <f t="shared" si="21"/>
        <v>13</v>
      </c>
      <c r="AB17" s="172">
        <f t="shared" si="22"/>
        <v>7</v>
      </c>
      <c r="AC17" s="172">
        <f t="shared" si="23"/>
        <v>0</v>
      </c>
      <c r="AD17" s="172">
        <f t="shared" si="24"/>
        <v>0</v>
      </c>
      <c r="AE17" s="172">
        <f t="shared" si="25"/>
        <v>0</v>
      </c>
      <c r="AF17" s="172">
        <f t="shared" si="26"/>
        <v>0</v>
      </c>
      <c r="AG17" s="170">
        <f t="shared" si="27"/>
        <v>4</v>
      </c>
      <c r="AH17" s="173">
        <f t="shared" si="28"/>
        <v>58</v>
      </c>
      <c r="BH17" s="165" t="str">
        <f>BH15</f>
        <v>GAS-Ural</v>
      </c>
      <c r="BI17" s="166"/>
      <c r="BJ17" s="167"/>
      <c r="BK17" s="167"/>
      <c r="BL17" s="167"/>
      <c r="BM17" s="167"/>
      <c r="BN17" s="167"/>
      <c r="BO17" s="167"/>
      <c r="BP17" s="167"/>
      <c r="BQ17" s="184">
        <f>SUM(BI57:BP57,BI55:BP55)</f>
        <v>1</v>
      </c>
      <c r="BR17" s="168">
        <f>SUM(BI15:BP15,BI17:BP17)</f>
        <v>55</v>
      </c>
    </row>
    <row r="18" spans="1:34" ht="14.25" thickBot="1" thickTop="1">
      <c r="A18" s="146" t="str">
        <f>Прогнозы!B21</f>
        <v>SERG</v>
      </c>
      <c r="B18" s="157">
        <f t="shared" si="0"/>
        <v>60</v>
      </c>
      <c r="C18" s="158">
        <f t="shared" si="1"/>
        <v>18</v>
      </c>
      <c r="D18" s="159">
        <f t="shared" si="2"/>
        <v>17</v>
      </c>
      <c r="E18" s="159">
        <f t="shared" si="3"/>
        <v>17</v>
      </c>
      <c r="F18" s="159">
        <f t="shared" si="4"/>
        <v>8</v>
      </c>
      <c r="G18" s="159">
        <f t="shared" si="5"/>
        <v>0</v>
      </c>
      <c r="H18" s="159">
        <f t="shared" si="6"/>
        <v>0</v>
      </c>
      <c r="I18" s="159">
        <f t="shared" si="7"/>
        <v>0</v>
      </c>
      <c r="J18" s="160">
        <f t="shared" si="8"/>
        <v>0</v>
      </c>
      <c r="K18" s="169">
        <v>29</v>
      </c>
      <c r="L18" s="165">
        <f>A71</f>
        <v>0</v>
      </c>
      <c r="M18" s="166">
        <f t="shared" si="9"/>
        <v>0</v>
      </c>
      <c r="N18" s="167">
        <f t="shared" si="10"/>
        <v>0</v>
      </c>
      <c r="O18" s="167">
        <f t="shared" si="11"/>
        <v>0</v>
      </c>
      <c r="P18" s="167">
        <f t="shared" si="12"/>
        <v>0</v>
      </c>
      <c r="Q18" s="167">
        <f t="shared" si="13"/>
        <v>0</v>
      </c>
      <c r="R18" s="167">
        <f t="shared" si="14"/>
        <v>0</v>
      </c>
      <c r="S18" s="167">
        <f t="shared" si="15"/>
        <v>0</v>
      </c>
      <c r="T18" s="167">
        <f t="shared" si="16"/>
        <v>0</v>
      </c>
      <c r="U18" s="165">
        <f t="shared" si="17"/>
        <v>0</v>
      </c>
      <c r="V18" s="168">
        <f t="shared" si="18"/>
        <v>0</v>
      </c>
      <c r="W18" s="107">
        <f>IF(X18=L33,K33,K34)</f>
        <v>2</v>
      </c>
      <c r="X18" s="165" t="str">
        <f>IF(U33&gt;U34,L33,IF(U33&lt;U34,L34,L33))</f>
        <v>demik-78</v>
      </c>
      <c r="Y18" s="166">
        <f t="shared" si="19"/>
        <v>16</v>
      </c>
      <c r="Z18" s="167">
        <f t="shared" si="20"/>
        <v>14</v>
      </c>
      <c r="AA18" s="167">
        <f t="shared" si="21"/>
        <v>11</v>
      </c>
      <c r="AB18" s="167">
        <f t="shared" si="22"/>
        <v>1</v>
      </c>
      <c r="AC18" s="167">
        <f t="shared" si="23"/>
        <v>0</v>
      </c>
      <c r="AD18" s="167">
        <f t="shared" si="24"/>
        <v>0</v>
      </c>
      <c r="AE18" s="167">
        <f t="shared" si="25"/>
        <v>0</v>
      </c>
      <c r="AF18" s="167">
        <f t="shared" si="26"/>
        <v>0</v>
      </c>
      <c r="AG18" s="165">
        <f t="shared" si="27"/>
        <v>0</v>
      </c>
      <c r="AH18" s="168">
        <f t="shared" si="28"/>
        <v>42</v>
      </c>
    </row>
    <row r="19" spans="1:22" ht="13.5" thickTop="1">
      <c r="A19" s="146" t="str">
        <f>Прогнозы!B22</f>
        <v>AlekseyShalaev</v>
      </c>
      <c r="B19" s="157">
        <f t="shared" si="0"/>
        <v>60</v>
      </c>
      <c r="C19" s="158">
        <f t="shared" si="1"/>
        <v>19</v>
      </c>
      <c r="D19" s="159">
        <f t="shared" si="2"/>
        <v>17</v>
      </c>
      <c r="E19" s="159">
        <f t="shared" si="3"/>
        <v>17</v>
      </c>
      <c r="F19" s="159">
        <f t="shared" si="4"/>
        <v>7</v>
      </c>
      <c r="G19" s="159">
        <f t="shared" si="5"/>
        <v>0</v>
      </c>
      <c r="H19" s="159">
        <f t="shared" si="6"/>
        <v>0</v>
      </c>
      <c r="I19" s="159">
        <f t="shared" si="7"/>
        <v>0</v>
      </c>
      <c r="J19" s="160">
        <f t="shared" si="8"/>
        <v>0</v>
      </c>
      <c r="K19" s="169">
        <v>3</v>
      </c>
      <c r="L19" s="186" t="str">
        <f>A45</f>
        <v>Oksi_f</v>
      </c>
      <c r="M19" s="187">
        <f t="shared" si="9"/>
        <v>17</v>
      </c>
      <c r="N19" s="188">
        <f t="shared" si="10"/>
        <v>19</v>
      </c>
      <c r="O19" s="188">
        <f t="shared" si="11"/>
        <v>16</v>
      </c>
      <c r="P19" s="188">
        <f t="shared" si="12"/>
        <v>7</v>
      </c>
      <c r="Q19" s="188">
        <f t="shared" si="13"/>
        <v>0</v>
      </c>
      <c r="R19" s="188">
        <f t="shared" si="14"/>
        <v>0</v>
      </c>
      <c r="S19" s="188">
        <f t="shared" si="15"/>
        <v>0</v>
      </c>
      <c r="T19" s="188">
        <f t="shared" si="16"/>
        <v>0</v>
      </c>
      <c r="U19" s="186">
        <f t="shared" si="17"/>
        <v>4</v>
      </c>
      <c r="V19" s="189">
        <f t="shared" si="18"/>
        <v>59</v>
      </c>
    </row>
    <row r="20" spans="1:22" ht="12.75">
      <c r="A20" s="146" t="str">
        <f>Прогнозы!B23</f>
        <v>bazaroff1971</v>
      </c>
      <c r="B20" s="157">
        <f t="shared" si="0"/>
        <v>65</v>
      </c>
      <c r="C20" s="158">
        <f t="shared" si="1"/>
        <v>24</v>
      </c>
      <c r="D20" s="159">
        <f t="shared" si="2"/>
        <v>19</v>
      </c>
      <c r="E20" s="159">
        <f t="shared" si="3"/>
        <v>15</v>
      </c>
      <c r="F20" s="159">
        <f t="shared" si="4"/>
        <v>7</v>
      </c>
      <c r="G20" s="159">
        <f t="shared" si="5"/>
        <v>0</v>
      </c>
      <c r="H20" s="159">
        <f t="shared" si="6"/>
        <v>0</v>
      </c>
      <c r="I20" s="159">
        <f t="shared" si="7"/>
        <v>0</v>
      </c>
      <c r="J20" s="160">
        <f t="shared" si="8"/>
        <v>0</v>
      </c>
      <c r="K20" s="169">
        <v>30</v>
      </c>
      <c r="L20" s="161">
        <f>A72</f>
        <v>0</v>
      </c>
      <c r="M20" s="162">
        <f t="shared" si="9"/>
        <v>0</v>
      </c>
      <c r="N20" s="163">
        <f t="shared" si="10"/>
        <v>0</v>
      </c>
      <c r="O20" s="163">
        <f t="shared" si="11"/>
        <v>0</v>
      </c>
      <c r="P20" s="163">
        <f t="shared" si="12"/>
        <v>0</v>
      </c>
      <c r="Q20" s="163">
        <f t="shared" si="13"/>
        <v>0</v>
      </c>
      <c r="R20" s="163">
        <f t="shared" si="14"/>
        <v>0</v>
      </c>
      <c r="S20" s="163">
        <f t="shared" si="15"/>
        <v>0</v>
      </c>
      <c r="T20" s="163">
        <f t="shared" si="16"/>
        <v>0</v>
      </c>
      <c r="U20" s="161">
        <f t="shared" si="17"/>
        <v>0</v>
      </c>
      <c r="V20" s="164">
        <f t="shared" si="18"/>
        <v>0</v>
      </c>
    </row>
    <row r="21" spans="1:22" ht="12.75">
      <c r="A21" s="146" t="str">
        <f>Прогнозы!B24</f>
        <v>combat</v>
      </c>
      <c r="B21" s="157">
        <f t="shared" si="0"/>
        <v>61</v>
      </c>
      <c r="C21" s="158">
        <f t="shared" si="1"/>
        <v>20</v>
      </c>
      <c r="D21" s="159">
        <f t="shared" si="2"/>
        <v>17</v>
      </c>
      <c r="E21" s="159">
        <f t="shared" si="3"/>
        <v>17</v>
      </c>
      <c r="F21" s="159">
        <f t="shared" si="4"/>
        <v>7</v>
      </c>
      <c r="G21" s="159">
        <f t="shared" si="5"/>
        <v>0</v>
      </c>
      <c r="H21" s="159">
        <f t="shared" si="6"/>
        <v>0</v>
      </c>
      <c r="I21" s="159">
        <f t="shared" si="7"/>
        <v>0</v>
      </c>
      <c r="J21" s="160">
        <f t="shared" si="8"/>
        <v>0</v>
      </c>
      <c r="K21" s="169">
        <v>14</v>
      </c>
      <c r="L21" s="170" t="str">
        <f>A56</f>
        <v>Accrington</v>
      </c>
      <c r="M21" s="171">
        <f t="shared" si="9"/>
        <v>17</v>
      </c>
      <c r="N21" s="172">
        <f t="shared" si="10"/>
        <v>18</v>
      </c>
      <c r="O21" s="172">
        <f t="shared" si="11"/>
        <v>17</v>
      </c>
      <c r="P21" s="172">
        <f t="shared" si="12"/>
        <v>7</v>
      </c>
      <c r="Q21" s="172">
        <f t="shared" si="13"/>
        <v>0</v>
      </c>
      <c r="R21" s="172">
        <f t="shared" si="14"/>
        <v>0</v>
      </c>
      <c r="S21" s="172">
        <f t="shared" si="15"/>
        <v>0</v>
      </c>
      <c r="T21" s="172">
        <f t="shared" si="16"/>
        <v>0</v>
      </c>
      <c r="U21" s="170">
        <f t="shared" si="17"/>
        <v>4</v>
      </c>
      <c r="V21" s="173">
        <f t="shared" si="18"/>
        <v>59</v>
      </c>
    </row>
    <row r="22" spans="1:22" ht="13.5" thickBot="1">
      <c r="A22" s="146" t="str">
        <f>Прогнозы!B25</f>
        <v>darsal17</v>
      </c>
      <c r="B22" s="157">
        <f t="shared" si="0"/>
        <v>59</v>
      </c>
      <c r="C22" s="158">
        <f t="shared" si="1"/>
        <v>18</v>
      </c>
      <c r="D22" s="159">
        <f t="shared" si="2"/>
        <v>15</v>
      </c>
      <c r="E22" s="159">
        <f t="shared" si="3"/>
        <v>17</v>
      </c>
      <c r="F22" s="159">
        <f t="shared" si="4"/>
        <v>9</v>
      </c>
      <c r="G22" s="159">
        <f t="shared" si="5"/>
        <v>0</v>
      </c>
      <c r="H22" s="159">
        <f t="shared" si="6"/>
        <v>0</v>
      </c>
      <c r="I22" s="159">
        <f t="shared" si="7"/>
        <v>0</v>
      </c>
      <c r="J22" s="160">
        <f t="shared" si="8"/>
        <v>0</v>
      </c>
      <c r="K22" s="169">
        <v>19</v>
      </c>
      <c r="L22" s="174">
        <f>A61</f>
        <v>0</v>
      </c>
      <c r="M22" s="175">
        <f t="shared" si="9"/>
        <v>0</v>
      </c>
      <c r="N22" s="176">
        <f t="shared" si="10"/>
        <v>0</v>
      </c>
      <c r="O22" s="176">
        <f t="shared" si="11"/>
        <v>0</v>
      </c>
      <c r="P22" s="176">
        <f t="shared" si="12"/>
        <v>0</v>
      </c>
      <c r="Q22" s="176">
        <f t="shared" si="13"/>
        <v>0</v>
      </c>
      <c r="R22" s="176">
        <f t="shared" si="14"/>
        <v>0</v>
      </c>
      <c r="S22" s="176">
        <f t="shared" si="15"/>
        <v>0</v>
      </c>
      <c r="T22" s="176">
        <f t="shared" si="16"/>
        <v>0</v>
      </c>
      <c r="U22" s="174">
        <f t="shared" si="17"/>
        <v>0</v>
      </c>
      <c r="V22" s="177">
        <f t="shared" si="18"/>
        <v>0</v>
      </c>
    </row>
    <row r="23" spans="1:22" ht="12.75">
      <c r="A23" s="146" t="str">
        <f>Прогнозы!B26</f>
        <v>demik-78</v>
      </c>
      <c r="B23" s="157">
        <f t="shared" si="0"/>
        <v>42</v>
      </c>
      <c r="C23" s="158">
        <f t="shared" si="1"/>
        <v>16</v>
      </c>
      <c r="D23" s="159">
        <f t="shared" si="2"/>
        <v>14</v>
      </c>
      <c r="E23" s="159">
        <f t="shared" si="3"/>
        <v>11</v>
      </c>
      <c r="F23" s="159">
        <f t="shared" si="4"/>
        <v>1</v>
      </c>
      <c r="G23" s="159">
        <f t="shared" si="5"/>
        <v>0</v>
      </c>
      <c r="H23" s="159">
        <f t="shared" si="6"/>
        <v>0</v>
      </c>
      <c r="I23" s="159">
        <f t="shared" si="7"/>
        <v>0</v>
      </c>
      <c r="J23" s="160">
        <f t="shared" si="8"/>
        <v>0</v>
      </c>
      <c r="K23" s="169">
        <v>11</v>
      </c>
      <c r="L23" s="170" t="str">
        <f>A53</f>
        <v>alexivan</v>
      </c>
      <c r="M23" s="171">
        <f t="shared" si="9"/>
        <v>19</v>
      </c>
      <c r="N23" s="172">
        <f t="shared" si="10"/>
        <v>11</v>
      </c>
      <c r="O23" s="172">
        <f t="shared" si="11"/>
        <v>10</v>
      </c>
      <c r="P23" s="172">
        <f t="shared" si="12"/>
        <v>5</v>
      </c>
      <c r="Q23" s="172">
        <f t="shared" si="13"/>
        <v>0</v>
      </c>
      <c r="R23" s="172">
        <f t="shared" si="14"/>
        <v>0</v>
      </c>
      <c r="S23" s="172">
        <f t="shared" si="15"/>
        <v>0</v>
      </c>
      <c r="T23" s="172">
        <f t="shared" si="16"/>
        <v>0</v>
      </c>
      <c r="U23" s="170">
        <f t="shared" si="17"/>
        <v>4</v>
      </c>
      <c r="V23" s="173">
        <f t="shared" si="18"/>
        <v>45</v>
      </c>
    </row>
    <row r="24" spans="1:22" ht="12.75">
      <c r="A24" s="146" t="str">
        <f>Прогнозы!B27</f>
        <v>ehduard-shevcov</v>
      </c>
      <c r="B24" s="157">
        <f t="shared" si="0"/>
        <v>53</v>
      </c>
      <c r="C24" s="158">
        <f t="shared" si="1"/>
        <v>17</v>
      </c>
      <c r="D24" s="159">
        <f t="shared" si="2"/>
        <v>12</v>
      </c>
      <c r="E24" s="159">
        <f t="shared" si="3"/>
        <v>17</v>
      </c>
      <c r="F24" s="159">
        <f t="shared" si="4"/>
        <v>7</v>
      </c>
      <c r="G24" s="159">
        <f t="shared" si="5"/>
        <v>0</v>
      </c>
      <c r="H24" s="159">
        <f t="shared" si="6"/>
        <v>0</v>
      </c>
      <c r="I24" s="159">
        <f t="shared" si="7"/>
        <v>0</v>
      </c>
      <c r="J24" s="160">
        <f t="shared" si="8"/>
        <v>0</v>
      </c>
      <c r="K24" s="169">
        <v>22</v>
      </c>
      <c r="L24" s="161">
        <f>A64</f>
        <v>0</v>
      </c>
      <c r="M24" s="162">
        <f t="shared" si="9"/>
        <v>0</v>
      </c>
      <c r="N24" s="163">
        <f t="shared" si="10"/>
        <v>0</v>
      </c>
      <c r="O24" s="163">
        <f t="shared" si="11"/>
        <v>0</v>
      </c>
      <c r="P24" s="163">
        <f t="shared" si="12"/>
        <v>0</v>
      </c>
      <c r="Q24" s="163">
        <f t="shared" si="13"/>
        <v>0</v>
      </c>
      <c r="R24" s="163">
        <f t="shared" si="14"/>
        <v>0</v>
      </c>
      <c r="S24" s="163">
        <f t="shared" si="15"/>
        <v>0</v>
      </c>
      <c r="T24" s="163">
        <f t="shared" si="16"/>
        <v>0</v>
      </c>
      <c r="U24" s="161">
        <f t="shared" si="17"/>
        <v>0</v>
      </c>
      <c r="V24" s="164">
        <f t="shared" si="18"/>
        <v>0</v>
      </c>
    </row>
    <row r="25" spans="1:22" ht="12.75">
      <c r="A25" s="146" t="str">
        <f>Прогнозы!B28</f>
        <v>SkVaL</v>
      </c>
      <c r="B25" s="157">
        <f t="shared" si="0"/>
        <v>55</v>
      </c>
      <c r="C25" s="158">
        <f t="shared" si="1"/>
        <v>15</v>
      </c>
      <c r="D25" s="159">
        <f t="shared" si="2"/>
        <v>17</v>
      </c>
      <c r="E25" s="159">
        <f t="shared" si="3"/>
        <v>17</v>
      </c>
      <c r="F25" s="159">
        <f t="shared" si="4"/>
        <v>6</v>
      </c>
      <c r="G25" s="159">
        <f t="shared" si="5"/>
        <v>0</v>
      </c>
      <c r="H25" s="159">
        <f t="shared" si="6"/>
        <v>0</v>
      </c>
      <c r="I25" s="159">
        <f t="shared" si="7"/>
        <v>0</v>
      </c>
      <c r="J25" s="160">
        <f t="shared" si="8"/>
        <v>0</v>
      </c>
      <c r="K25" s="169">
        <v>6</v>
      </c>
      <c r="L25" s="170" t="str">
        <f>A48</f>
        <v>ESI2607</v>
      </c>
      <c r="M25" s="171">
        <f t="shared" si="9"/>
        <v>16</v>
      </c>
      <c r="N25" s="172">
        <f t="shared" si="10"/>
        <v>18</v>
      </c>
      <c r="O25" s="172">
        <f t="shared" si="11"/>
        <v>17</v>
      </c>
      <c r="P25" s="172">
        <f t="shared" si="12"/>
        <v>7</v>
      </c>
      <c r="Q25" s="172">
        <f t="shared" si="13"/>
        <v>0</v>
      </c>
      <c r="R25" s="172">
        <f t="shared" si="14"/>
        <v>0</v>
      </c>
      <c r="S25" s="172">
        <f t="shared" si="15"/>
        <v>0</v>
      </c>
      <c r="T25" s="172">
        <f t="shared" si="16"/>
        <v>0</v>
      </c>
      <c r="U25" s="170">
        <f t="shared" si="17"/>
        <v>4</v>
      </c>
      <c r="V25" s="173">
        <f t="shared" si="18"/>
        <v>58</v>
      </c>
    </row>
    <row r="26" spans="1:22" ht="13.5" thickBot="1">
      <c r="A26" s="146" t="str">
        <f>Прогнозы!B29</f>
        <v>sass1954</v>
      </c>
      <c r="B26" s="157">
        <f t="shared" si="0"/>
        <v>60</v>
      </c>
      <c r="C26" s="158">
        <f t="shared" si="1"/>
        <v>19</v>
      </c>
      <c r="D26" s="159">
        <f t="shared" si="2"/>
        <v>17</v>
      </c>
      <c r="E26" s="159">
        <f t="shared" si="3"/>
        <v>17</v>
      </c>
      <c r="F26" s="159">
        <f t="shared" si="4"/>
        <v>7</v>
      </c>
      <c r="G26" s="159">
        <f t="shared" si="5"/>
        <v>0</v>
      </c>
      <c r="H26" s="159">
        <f t="shared" si="6"/>
        <v>0</v>
      </c>
      <c r="I26" s="159">
        <f t="shared" si="7"/>
        <v>0</v>
      </c>
      <c r="J26" s="160">
        <f t="shared" si="8"/>
        <v>0</v>
      </c>
      <c r="K26" s="169">
        <v>27</v>
      </c>
      <c r="L26" s="174">
        <f>A69</f>
        <v>0</v>
      </c>
      <c r="M26" s="175">
        <f t="shared" si="9"/>
        <v>0</v>
      </c>
      <c r="N26" s="176">
        <f t="shared" si="10"/>
        <v>0</v>
      </c>
      <c r="O26" s="176">
        <f t="shared" si="11"/>
        <v>0</v>
      </c>
      <c r="P26" s="176">
        <f t="shared" si="12"/>
        <v>0</v>
      </c>
      <c r="Q26" s="176">
        <f t="shared" si="13"/>
        <v>0</v>
      </c>
      <c r="R26" s="176">
        <f t="shared" si="14"/>
        <v>0</v>
      </c>
      <c r="S26" s="176">
        <f t="shared" si="15"/>
        <v>0</v>
      </c>
      <c r="T26" s="176">
        <f t="shared" si="16"/>
        <v>0</v>
      </c>
      <c r="U26" s="174">
        <f t="shared" si="17"/>
        <v>0</v>
      </c>
      <c r="V26" s="177">
        <f t="shared" si="18"/>
        <v>0</v>
      </c>
    </row>
    <row r="27" spans="1:22" ht="12.75">
      <c r="A27" s="146" t="str">
        <f>Прогнозы!B30</f>
        <v>ПАВЛОДАР</v>
      </c>
      <c r="B27" s="157">
        <f t="shared" si="0"/>
        <v>54</v>
      </c>
      <c r="C27" s="158">
        <f t="shared" si="1"/>
        <v>19</v>
      </c>
      <c r="D27" s="159">
        <f t="shared" si="2"/>
        <v>15</v>
      </c>
      <c r="E27" s="159">
        <f t="shared" si="3"/>
        <v>16</v>
      </c>
      <c r="F27" s="159">
        <f t="shared" si="4"/>
        <v>4</v>
      </c>
      <c r="G27" s="159">
        <f t="shared" si="5"/>
        <v>0</v>
      </c>
      <c r="H27" s="159">
        <f t="shared" si="6"/>
        <v>0</v>
      </c>
      <c r="I27" s="159">
        <f t="shared" si="7"/>
        <v>0</v>
      </c>
      <c r="J27" s="160">
        <f t="shared" si="8"/>
        <v>0</v>
      </c>
      <c r="K27" s="169">
        <v>7</v>
      </c>
      <c r="L27" s="170" t="str">
        <f>A49</f>
        <v>GAS-Ural</v>
      </c>
      <c r="M27" s="171">
        <f t="shared" si="9"/>
        <v>21</v>
      </c>
      <c r="N27" s="172">
        <f t="shared" si="10"/>
        <v>13</v>
      </c>
      <c r="O27" s="172">
        <f t="shared" si="11"/>
        <v>14</v>
      </c>
      <c r="P27" s="172">
        <f t="shared" si="12"/>
        <v>7</v>
      </c>
      <c r="Q27" s="172">
        <f t="shared" si="13"/>
        <v>0</v>
      </c>
      <c r="R27" s="172">
        <f t="shared" si="14"/>
        <v>0</v>
      </c>
      <c r="S27" s="172">
        <f t="shared" si="15"/>
        <v>0</v>
      </c>
      <c r="T27" s="172">
        <f t="shared" si="16"/>
        <v>0</v>
      </c>
      <c r="U27" s="170">
        <f t="shared" si="17"/>
        <v>4</v>
      </c>
      <c r="V27" s="173">
        <f t="shared" si="18"/>
        <v>55</v>
      </c>
    </row>
    <row r="28" spans="1:22" ht="12.75">
      <c r="A28" s="146" t="str">
        <f>Прогнозы!B31</f>
        <v>кипер46</v>
      </c>
      <c r="B28" s="157">
        <f t="shared" si="0"/>
        <v>61</v>
      </c>
      <c r="C28" s="158">
        <f t="shared" si="1"/>
        <v>22</v>
      </c>
      <c r="D28" s="159">
        <f t="shared" si="2"/>
        <v>17</v>
      </c>
      <c r="E28" s="159">
        <f t="shared" si="3"/>
        <v>16</v>
      </c>
      <c r="F28" s="159">
        <f t="shared" si="4"/>
        <v>6</v>
      </c>
      <c r="G28" s="159">
        <f t="shared" si="5"/>
        <v>0</v>
      </c>
      <c r="H28" s="159">
        <f t="shared" si="6"/>
        <v>0</v>
      </c>
      <c r="I28" s="159">
        <f t="shared" si="7"/>
        <v>0</v>
      </c>
      <c r="J28" s="160">
        <f t="shared" si="8"/>
        <v>0</v>
      </c>
      <c r="K28" s="169">
        <v>26</v>
      </c>
      <c r="L28" s="161">
        <f>A68</f>
        <v>0</v>
      </c>
      <c r="M28" s="162">
        <f t="shared" si="9"/>
        <v>0</v>
      </c>
      <c r="N28" s="163">
        <f t="shared" si="10"/>
        <v>0</v>
      </c>
      <c r="O28" s="163">
        <f t="shared" si="11"/>
        <v>0</v>
      </c>
      <c r="P28" s="163">
        <f t="shared" si="12"/>
        <v>0</v>
      </c>
      <c r="Q28" s="163">
        <f t="shared" si="13"/>
        <v>0</v>
      </c>
      <c r="R28" s="163">
        <f t="shared" si="14"/>
        <v>0</v>
      </c>
      <c r="S28" s="163">
        <f t="shared" si="15"/>
        <v>0</v>
      </c>
      <c r="T28" s="163">
        <f t="shared" si="16"/>
        <v>0</v>
      </c>
      <c r="U28" s="161">
        <f t="shared" si="17"/>
        <v>0</v>
      </c>
      <c r="V28" s="164">
        <f t="shared" si="18"/>
        <v>0</v>
      </c>
    </row>
    <row r="29" spans="1:22" ht="12.75">
      <c r="A29" s="146" t="str">
        <f>Прогнозы!B32</f>
        <v>azarte</v>
      </c>
      <c r="B29" s="157">
        <f t="shared" si="0"/>
        <v>56</v>
      </c>
      <c r="C29" s="158">
        <f t="shared" si="1"/>
        <v>21</v>
      </c>
      <c r="D29" s="159">
        <f t="shared" si="2"/>
        <v>15</v>
      </c>
      <c r="E29" s="159">
        <f t="shared" si="3"/>
        <v>17</v>
      </c>
      <c r="F29" s="159">
        <f t="shared" si="4"/>
        <v>3</v>
      </c>
      <c r="G29" s="159">
        <f t="shared" si="5"/>
        <v>0</v>
      </c>
      <c r="H29" s="159">
        <f t="shared" si="6"/>
        <v>0</v>
      </c>
      <c r="I29" s="159">
        <f t="shared" si="7"/>
        <v>0</v>
      </c>
      <c r="J29" s="160">
        <f t="shared" si="8"/>
        <v>0</v>
      </c>
      <c r="K29" s="169">
        <v>10</v>
      </c>
      <c r="L29" s="170" t="str">
        <f>A52</f>
        <v>Математик</v>
      </c>
      <c r="M29" s="171">
        <f t="shared" si="9"/>
        <v>18</v>
      </c>
      <c r="N29" s="172">
        <f t="shared" si="10"/>
        <v>18</v>
      </c>
      <c r="O29" s="172">
        <f t="shared" si="11"/>
        <v>17</v>
      </c>
      <c r="P29" s="172">
        <f t="shared" si="12"/>
        <v>7</v>
      </c>
      <c r="Q29" s="172">
        <f t="shared" si="13"/>
        <v>0</v>
      </c>
      <c r="R29" s="172">
        <f t="shared" si="14"/>
        <v>0</v>
      </c>
      <c r="S29" s="172">
        <f t="shared" si="15"/>
        <v>0</v>
      </c>
      <c r="T29" s="172">
        <f t="shared" si="16"/>
        <v>0</v>
      </c>
      <c r="U29" s="170">
        <f t="shared" si="17"/>
        <v>4</v>
      </c>
      <c r="V29" s="173">
        <f t="shared" si="18"/>
        <v>60</v>
      </c>
    </row>
    <row r="30" spans="1:22" ht="13.5" thickBot="1">
      <c r="A30" s="146" t="str">
        <f>Прогнозы!B33</f>
        <v>chistjak</v>
      </c>
      <c r="B30" s="157">
        <f t="shared" si="0"/>
        <v>56</v>
      </c>
      <c r="C30" s="158">
        <f t="shared" si="1"/>
        <v>21</v>
      </c>
      <c r="D30" s="159">
        <f t="shared" si="2"/>
        <v>16</v>
      </c>
      <c r="E30" s="159">
        <f t="shared" si="3"/>
        <v>11</v>
      </c>
      <c r="F30" s="159">
        <f t="shared" si="4"/>
        <v>8</v>
      </c>
      <c r="G30" s="159">
        <f t="shared" si="5"/>
        <v>0</v>
      </c>
      <c r="H30" s="159">
        <f t="shared" si="6"/>
        <v>0</v>
      </c>
      <c r="I30" s="159">
        <f t="shared" si="7"/>
        <v>0</v>
      </c>
      <c r="J30" s="160">
        <f t="shared" si="8"/>
        <v>0</v>
      </c>
      <c r="K30" s="169">
        <v>23</v>
      </c>
      <c r="L30" s="174">
        <f>A65</f>
        <v>0</v>
      </c>
      <c r="M30" s="175">
        <f t="shared" si="9"/>
        <v>0</v>
      </c>
      <c r="N30" s="176">
        <f t="shared" si="10"/>
        <v>0</v>
      </c>
      <c r="O30" s="176">
        <f t="shared" si="11"/>
        <v>0</v>
      </c>
      <c r="P30" s="176">
        <f t="shared" si="12"/>
        <v>0</v>
      </c>
      <c r="Q30" s="176">
        <f t="shared" si="13"/>
        <v>0</v>
      </c>
      <c r="R30" s="176">
        <f t="shared" si="14"/>
        <v>0</v>
      </c>
      <c r="S30" s="176">
        <f t="shared" si="15"/>
        <v>0</v>
      </c>
      <c r="T30" s="176">
        <f t="shared" si="16"/>
        <v>0</v>
      </c>
      <c r="U30" s="174">
        <f t="shared" si="17"/>
        <v>0</v>
      </c>
      <c r="V30" s="177">
        <f t="shared" si="18"/>
        <v>0</v>
      </c>
    </row>
    <row r="31" spans="1:22" ht="12.75">
      <c r="A31" s="146" t="str">
        <f>Прогнозы!B34</f>
        <v>URSAlex</v>
      </c>
      <c r="B31" s="157">
        <f t="shared" si="0"/>
        <v>59</v>
      </c>
      <c r="C31" s="158">
        <f t="shared" si="1"/>
        <v>18</v>
      </c>
      <c r="D31" s="159">
        <f t="shared" si="2"/>
        <v>16</v>
      </c>
      <c r="E31" s="159">
        <f t="shared" si="3"/>
        <v>17</v>
      </c>
      <c r="F31" s="159">
        <f t="shared" si="4"/>
        <v>8</v>
      </c>
      <c r="G31" s="159">
        <f t="shared" si="5"/>
        <v>0</v>
      </c>
      <c r="H31" s="159">
        <f t="shared" si="6"/>
        <v>0</v>
      </c>
      <c r="I31" s="159">
        <f t="shared" si="7"/>
        <v>0</v>
      </c>
      <c r="J31" s="160">
        <f t="shared" si="8"/>
        <v>0</v>
      </c>
      <c r="K31" s="169">
        <v>15</v>
      </c>
      <c r="L31" s="170" t="str">
        <f>A57</f>
        <v>saleh</v>
      </c>
      <c r="M31" s="171">
        <f t="shared" si="9"/>
        <v>22</v>
      </c>
      <c r="N31" s="172">
        <f t="shared" si="10"/>
        <v>16</v>
      </c>
      <c r="O31" s="172">
        <f t="shared" si="11"/>
        <v>13</v>
      </c>
      <c r="P31" s="172">
        <f t="shared" si="12"/>
        <v>7</v>
      </c>
      <c r="Q31" s="172">
        <f t="shared" si="13"/>
        <v>0</v>
      </c>
      <c r="R31" s="172">
        <f t="shared" si="14"/>
        <v>0</v>
      </c>
      <c r="S31" s="172">
        <f t="shared" si="15"/>
        <v>0</v>
      </c>
      <c r="T31" s="172">
        <f t="shared" si="16"/>
        <v>0</v>
      </c>
      <c r="U31" s="170">
        <f t="shared" si="17"/>
        <v>4</v>
      </c>
      <c r="V31" s="173">
        <f t="shared" si="18"/>
        <v>58</v>
      </c>
    </row>
    <row r="32" spans="1:22" ht="12.75">
      <c r="A32" s="146" t="str">
        <f>Прогнозы!B35</f>
        <v>Spartandr</v>
      </c>
      <c r="B32" s="157">
        <f t="shared" si="0"/>
        <v>51</v>
      </c>
      <c r="C32" s="158">
        <f t="shared" si="1"/>
        <v>23</v>
      </c>
      <c r="D32" s="159">
        <f t="shared" si="2"/>
        <v>10</v>
      </c>
      <c r="E32" s="159">
        <f t="shared" si="3"/>
        <v>12</v>
      </c>
      <c r="F32" s="159">
        <f t="shared" si="4"/>
        <v>6</v>
      </c>
      <c r="G32" s="159">
        <f t="shared" si="5"/>
        <v>0</v>
      </c>
      <c r="H32" s="159">
        <f t="shared" si="6"/>
        <v>0</v>
      </c>
      <c r="I32" s="159">
        <f t="shared" si="7"/>
        <v>0</v>
      </c>
      <c r="J32" s="160">
        <f t="shared" si="8"/>
        <v>0</v>
      </c>
      <c r="K32" s="169">
        <v>18</v>
      </c>
      <c r="L32" s="161">
        <f>A60</f>
        <v>0</v>
      </c>
      <c r="M32" s="162">
        <f t="shared" si="9"/>
        <v>0</v>
      </c>
      <c r="N32" s="163">
        <f t="shared" si="10"/>
        <v>0</v>
      </c>
      <c r="O32" s="163">
        <f t="shared" si="11"/>
        <v>0</v>
      </c>
      <c r="P32" s="163">
        <f t="shared" si="12"/>
        <v>0</v>
      </c>
      <c r="Q32" s="163">
        <f t="shared" si="13"/>
        <v>0</v>
      </c>
      <c r="R32" s="163">
        <f t="shared" si="14"/>
        <v>0</v>
      </c>
      <c r="S32" s="163">
        <f t="shared" si="15"/>
        <v>0</v>
      </c>
      <c r="T32" s="163">
        <f t="shared" si="16"/>
        <v>0</v>
      </c>
      <c r="U32" s="161">
        <f t="shared" si="17"/>
        <v>0</v>
      </c>
      <c r="V32" s="164">
        <f t="shared" si="18"/>
        <v>0</v>
      </c>
    </row>
    <row r="33" spans="1:22" ht="12.75">
      <c r="A33" s="146" t="str">
        <f>Прогнозы!B36</f>
        <v>Петя1979</v>
      </c>
      <c r="B33" s="157">
        <f t="shared" si="0"/>
        <v>53</v>
      </c>
      <c r="C33" s="158">
        <f t="shared" si="1"/>
        <v>18</v>
      </c>
      <c r="D33" s="159">
        <f t="shared" si="2"/>
        <v>17</v>
      </c>
      <c r="E33" s="159">
        <f t="shared" si="3"/>
        <v>11</v>
      </c>
      <c r="F33" s="159">
        <f t="shared" si="4"/>
        <v>7</v>
      </c>
      <c r="G33" s="159">
        <f t="shared" si="5"/>
        <v>0</v>
      </c>
      <c r="H33" s="159">
        <f t="shared" si="6"/>
        <v>0</v>
      </c>
      <c r="I33" s="159">
        <f t="shared" si="7"/>
        <v>0</v>
      </c>
      <c r="J33" s="160">
        <f t="shared" si="8"/>
        <v>0</v>
      </c>
      <c r="K33" s="138">
        <v>2</v>
      </c>
      <c r="L33" s="170" t="str">
        <f>A44</f>
        <v>demik-78</v>
      </c>
      <c r="M33" s="171">
        <f t="shared" si="9"/>
        <v>16</v>
      </c>
      <c r="N33" s="172">
        <f t="shared" si="10"/>
        <v>14</v>
      </c>
      <c r="O33" s="172">
        <f t="shared" si="11"/>
        <v>11</v>
      </c>
      <c r="P33" s="172">
        <f t="shared" si="12"/>
        <v>1</v>
      </c>
      <c r="Q33" s="172">
        <f t="shared" si="13"/>
        <v>0</v>
      </c>
      <c r="R33" s="172">
        <f t="shared" si="14"/>
        <v>0</v>
      </c>
      <c r="S33" s="172">
        <f t="shared" si="15"/>
        <v>0</v>
      </c>
      <c r="T33" s="172">
        <f t="shared" si="16"/>
        <v>0</v>
      </c>
      <c r="U33" s="170">
        <f t="shared" si="17"/>
        <v>4</v>
      </c>
      <c r="V33" s="173">
        <f t="shared" si="18"/>
        <v>42</v>
      </c>
    </row>
    <row r="34" spans="1:22" ht="13.5" thickBot="1">
      <c r="A34" s="146"/>
      <c r="B34" s="157"/>
      <c r="C34" s="158"/>
      <c r="D34" s="159"/>
      <c r="E34" s="159"/>
      <c r="F34" s="159"/>
      <c r="G34" s="159"/>
      <c r="H34" s="159"/>
      <c r="I34" s="159"/>
      <c r="J34" s="160"/>
      <c r="K34" s="138">
        <v>31</v>
      </c>
      <c r="L34" s="165">
        <f>A73</f>
        <v>0</v>
      </c>
      <c r="M34" s="166">
        <f t="shared" si="9"/>
        <v>0</v>
      </c>
      <c r="N34" s="167">
        <f t="shared" si="10"/>
        <v>0</v>
      </c>
      <c r="O34" s="167">
        <f t="shared" si="11"/>
        <v>0</v>
      </c>
      <c r="P34" s="167">
        <f t="shared" si="12"/>
        <v>0</v>
      </c>
      <c r="Q34" s="167">
        <f t="shared" si="13"/>
        <v>0</v>
      </c>
      <c r="R34" s="167">
        <f t="shared" si="14"/>
        <v>0</v>
      </c>
      <c r="S34" s="167">
        <f t="shared" si="15"/>
        <v>0</v>
      </c>
      <c r="T34" s="167">
        <f t="shared" si="16"/>
        <v>0</v>
      </c>
      <c r="U34" s="165">
        <f t="shared" si="17"/>
        <v>0</v>
      </c>
      <c r="V34" s="168">
        <f t="shared" si="18"/>
        <v>0</v>
      </c>
    </row>
    <row r="35" spans="1:22" ht="13.5" thickTop="1">
      <c r="A35" s="146"/>
      <c r="B35" s="157"/>
      <c r="C35" s="158"/>
      <c r="D35" s="159"/>
      <c r="E35" s="159"/>
      <c r="F35" s="159"/>
      <c r="G35" s="159"/>
      <c r="H35" s="159"/>
      <c r="I35" s="159"/>
      <c r="J35" s="160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90"/>
    </row>
    <row r="36" spans="1:22" ht="12.75">
      <c r="A36" s="146"/>
      <c r="B36" s="157"/>
      <c r="C36" s="158"/>
      <c r="D36" s="159"/>
      <c r="E36" s="159"/>
      <c r="F36" s="159"/>
      <c r="G36" s="159"/>
      <c r="H36" s="159"/>
      <c r="I36" s="159"/>
      <c r="J36" s="160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90"/>
    </row>
    <row r="37" spans="1:22" ht="12.75">
      <c r="A37" s="146"/>
      <c r="B37" s="157"/>
      <c r="C37" s="158"/>
      <c r="D37" s="159"/>
      <c r="E37" s="159"/>
      <c r="F37" s="159"/>
      <c r="G37" s="159"/>
      <c r="H37" s="159"/>
      <c r="I37" s="159"/>
      <c r="J37" s="160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90"/>
    </row>
    <row r="38" spans="1:22" ht="12.75">
      <c r="A38" s="146"/>
      <c r="B38" s="191"/>
      <c r="C38" s="158"/>
      <c r="D38" s="159"/>
      <c r="E38" s="159"/>
      <c r="F38" s="159"/>
      <c r="G38" s="159"/>
      <c r="H38" s="159"/>
      <c r="I38" s="159"/>
      <c r="J38" s="160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90"/>
    </row>
    <row r="39" spans="1:22" ht="12.75">
      <c r="A39" s="146">
        <f>Прогнозы!B37</f>
        <v>0</v>
      </c>
      <c r="B39" s="191">
        <f>SUM(C39:J39)</f>
        <v>0</v>
      </c>
      <c r="C39" s="192"/>
      <c r="D39" s="193"/>
      <c r="E39" s="193"/>
      <c r="F39" s="193"/>
      <c r="G39" s="193"/>
      <c r="H39" s="193"/>
      <c r="I39" s="193"/>
      <c r="J39" s="19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90"/>
    </row>
    <row r="40" spans="1:22" ht="12.75">
      <c r="A40" s="195"/>
      <c r="B40" s="196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90"/>
    </row>
    <row r="41" spans="1:22" ht="12.75">
      <c r="A41" s="195"/>
      <c r="B41" s="196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90"/>
    </row>
    <row r="42" ht="12.75">
      <c r="A42" s="115" t="s">
        <v>44</v>
      </c>
    </row>
    <row r="43" spans="1:71" ht="12.75">
      <c r="A43" s="197" t="s">
        <v>66</v>
      </c>
      <c r="M43" s="198">
        <f aca="true" t="shared" si="39" ref="M43:T43">IF(M3&gt;M4,1,0)</f>
        <v>1</v>
      </c>
      <c r="N43" s="198">
        <f t="shared" si="39"/>
        <v>1</v>
      </c>
      <c r="O43" s="198">
        <f t="shared" si="39"/>
        <v>1</v>
      </c>
      <c r="P43" s="198">
        <f t="shared" si="39"/>
        <v>1</v>
      </c>
      <c r="Q43" s="198">
        <f t="shared" si="39"/>
        <v>0</v>
      </c>
      <c r="R43" s="198">
        <f t="shared" si="39"/>
        <v>0</v>
      </c>
      <c r="S43" s="198">
        <f t="shared" si="39"/>
        <v>0</v>
      </c>
      <c r="T43" s="198">
        <f t="shared" si="39"/>
        <v>0</v>
      </c>
      <c r="U43" s="198"/>
      <c r="V43" s="198"/>
      <c r="W43" s="198"/>
      <c r="X43" s="198"/>
      <c r="Y43" s="198">
        <f aca="true" t="shared" si="40" ref="Y43:AF43">IF(Y3&gt;Y4,1,0)</f>
        <v>0</v>
      </c>
      <c r="Z43" s="198">
        <f t="shared" si="40"/>
        <v>0</v>
      </c>
      <c r="AA43" s="198">
        <f t="shared" si="40"/>
        <v>0</v>
      </c>
      <c r="AB43" s="198">
        <f t="shared" si="40"/>
        <v>1</v>
      </c>
      <c r="AC43" s="198">
        <f t="shared" si="40"/>
        <v>0</v>
      </c>
      <c r="AD43" s="198">
        <f t="shared" si="40"/>
        <v>0</v>
      </c>
      <c r="AE43" s="198">
        <f t="shared" si="40"/>
        <v>0</v>
      </c>
      <c r="AF43" s="198">
        <f t="shared" si="40"/>
        <v>0</v>
      </c>
      <c r="AG43" s="198"/>
      <c r="AH43" s="198"/>
      <c r="AI43" s="198"/>
      <c r="AJ43" s="198"/>
      <c r="AK43" s="198">
        <f aca="true" t="shared" si="41" ref="AK43:AR43">IF(AK3&gt;AK4,1,0)</f>
        <v>1</v>
      </c>
      <c r="AL43" s="198">
        <f t="shared" si="41"/>
        <v>0</v>
      </c>
      <c r="AM43" s="198">
        <f t="shared" si="41"/>
        <v>1</v>
      </c>
      <c r="AN43" s="198">
        <f t="shared" si="41"/>
        <v>0</v>
      </c>
      <c r="AO43" s="198">
        <f t="shared" si="41"/>
        <v>0</v>
      </c>
      <c r="AP43" s="198">
        <f t="shared" si="41"/>
        <v>0</v>
      </c>
      <c r="AQ43" s="198">
        <f t="shared" si="41"/>
        <v>0</v>
      </c>
      <c r="AR43" s="198">
        <f t="shared" si="41"/>
        <v>0</v>
      </c>
      <c r="AS43" s="198"/>
      <c r="AT43" s="198"/>
      <c r="AU43" s="198"/>
      <c r="AV43" s="198"/>
      <c r="AW43" s="198">
        <f aca="true" t="shared" si="42" ref="AW43:BD43">IF(AW3&gt;AW4,1,0)</f>
        <v>0</v>
      </c>
      <c r="AX43" s="198">
        <f t="shared" si="42"/>
        <v>1</v>
      </c>
      <c r="AY43" s="198">
        <f t="shared" si="42"/>
        <v>0</v>
      </c>
      <c r="AZ43" s="198">
        <f t="shared" si="42"/>
        <v>1</v>
      </c>
      <c r="BA43" s="198">
        <f t="shared" si="42"/>
        <v>0</v>
      </c>
      <c r="BB43" s="198">
        <f t="shared" si="42"/>
        <v>0</v>
      </c>
      <c r="BC43" s="198">
        <f t="shared" si="42"/>
        <v>0</v>
      </c>
      <c r="BD43" s="198">
        <f t="shared" si="42"/>
        <v>0</v>
      </c>
      <c r="BE43" s="198"/>
      <c r="BF43" s="198"/>
      <c r="BG43" s="198"/>
      <c r="BH43" s="198"/>
      <c r="BI43" s="198">
        <f aca="true" t="shared" si="43" ref="BI43:BP43">IF(BI3&gt;BI4,1,0)</f>
        <v>1</v>
      </c>
      <c r="BJ43" s="198">
        <f t="shared" si="43"/>
        <v>1</v>
      </c>
      <c r="BK43" s="198">
        <f t="shared" si="43"/>
        <v>0</v>
      </c>
      <c r="BL43" s="198">
        <f t="shared" si="43"/>
        <v>1</v>
      </c>
      <c r="BM43" s="198">
        <f t="shared" si="43"/>
        <v>0</v>
      </c>
      <c r="BN43" s="198">
        <f t="shared" si="43"/>
        <v>0</v>
      </c>
      <c r="BO43" s="198">
        <f t="shared" si="43"/>
        <v>0</v>
      </c>
      <c r="BP43" s="198">
        <f t="shared" si="43"/>
        <v>0</v>
      </c>
      <c r="BQ43" s="198"/>
      <c r="BR43" s="198"/>
      <c r="BS43" s="198"/>
    </row>
    <row r="44" spans="1:71" ht="12.75">
      <c r="A44" s="197" t="s">
        <v>19</v>
      </c>
      <c r="M44" s="198">
        <f aca="true" t="shared" si="44" ref="M44:T44">IF(M4&gt;M3,1,0)</f>
        <v>0</v>
      </c>
      <c r="N44" s="198">
        <f t="shared" si="44"/>
        <v>0</v>
      </c>
      <c r="O44" s="198">
        <f t="shared" si="44"/>
        <v>0</v>
      </c>
      <c r="P44" s="198">
        <f t="shared" si="44"/>
        <v>0</v>
      </c>
      <c r="Q44" s="198">
        <f t="shared" si="44"/>
        <v>0</v>
      </c>
      <c r="R44" s="198">
        <f t="shared" si="44"/>
        <v>0</v>
      </c>
      <c r="S44" s="198">
        <f t="shared" si="44"/>
        <v>0</v>
      </c>
      <c r="T44" s="198">
        <f t="shared" si="44"/>
        <v>0</v>
      </c>
      <c r="U44" s="198"/>
      <c r="V44" s="198"/>
      <c r="W44" s="198"/>
      <c r="X44" s="198"/>
      <c r="Y44" s="198">
        <f aca="true" t="shared" si="45" ref="Y44:AF44">IF(Y4&gt;Y3,1,0)</f>
        <v>1</v>
      </c>
      <c r="Z44" s="198">
        <f t="shared" si="45"/>
        <v>1</v>
      </c>
      <c r="AA44" s="198">
        <f t="shared" si="45"/>
        <v>0</v>
      </c>
      <c r="AB44" s="198">
        <f t="shared" si="45"/>
        <v>0</v>
      </c>
      <c r="AC44" s="198">
        <f t="shared" si="45"/>
        <v>0</v>
      </c>
      <c r="AD44" s="198">
        <f t="shared" si="45"/>
        <v>0</v>
      </c>
      <c r="AE44" s="198">
        <f t="shared" si="45"/>
        <v>0</v>
      </c>
      <c r="AF44" s="198">
        <f t="shared" si="45"/>
        <v>0</v>
      </c>
      <c r="AG44" s="198"/>
      <c r="AH44" s="198"/>
      <c r="AI44" s="198"/>
      <c r="AJ44" s="198"/>
      <c r="AK44" s="198">
        <f aca="true" t="shared" si="46" ref="AK44:AR44">IF(AK4&gt;AK3,1,0)</f>
        <v>0</v>
      </c>
      <c r="AL44" s="198">
        <f t="shared" si="46"/>
        <v>1</v>
      </c>
      <c r="AM44" s="198">
        <f t="shared" si="46"/>
        <v>0</v>
      </c>
      <c r="AN44" s="198">
        <f t="shared" si="46"/>
        <v>1</v>
      </c>
      <c r="AO44" s="198">
        <f t="shared" si="46"/>
        <v>0</v>
      </c>
      <c r="AP44" s="198">
        <f t="shared" si="46"/>
        <v>0</v>
      </c>
      <c r="AQ44" s="198">
        <f t="shared" si="46"/>
        <v>0</v>
      </c>
      <c r="AR44" s="198">
        <f t="shared" si="46"/>
        <v>0</v>
      </c>
      <c r="AS44" s="198"/>
      <c r="AT44" s="198"/>
      <c r="AU44" s="198"/>
      <c r="AV44" s="198"/>
      <c r="AW44" s="198">
        <f aca="true" t="shared" si="47" ref="AW44:BD44">IF(AW4&gt;AW3,1,0)</f>
        <v>0</v>
      </c>
      <c r="AX44" s="198">
        <f t="shared" si="47"/>
        <v>0</v>
      </c>
      <c r="AY44" s="198">
        <f t="shared" si="47"/>
        <v>1</v>
      </c>
      <c r="AZ44" s="198">
        <f t="shared" si="47"/>
        <v>0</v>
      </c>
      <c r="BA44" s="198">
        <f t="shared" si="47"/>
        <v>0</v>
      </c>
      <c r="BB44" s="198">
        <f t="shared" si="47"/>
        <v>0</v>
      </c>
      <c r="BC44" s="198">
        <f t="shared" si="47"/>
        <v>0</v>
      </c>
      <c r="BD44" s="198">
        <f t="shared" si="47"/>
        <v>0</v>
      </c>
      <c r="BE44" s="198"/>
      <c r="BF44" s="198"/>
      <c r="BG44" s="198"/>
      <c r="BH44" s="198"/>
      <c r="BI44" s="198">
        <f aca="true" t="shared" si="48" ref="BI44:BP44">IF(BI4&gt;BI3,1,0)</f>
        <v>0</v>
      </c>
      <c r="BJ44" s="198">
        <f t="shared" si="48"/>
        <v>0</v>
      </c>
      <c r="BK44" s="198">
        <f t="shared" si="48"/>
        <v>1</v>
      </c>
      <c r="BL44" s="198">
        <f t="shared" si="48"/>
        <v>0</v>
      </c>
      <c r="BM44" s="198">
        <f t="shared" si="48"/>
        <v>0</v>
      </c>
      <c r="BN44" s="198">
        <f t="shared" si="48"/>
        <v>0</v>
      </c>
      <c r="BO44" s="198">
        <f t="shared" si="48"/>
        <v>0</v>
      </c>
      <c r="BP44" s="198">
        <f t="shared" si="48"/>
        <v>0</v>
      </c>
      <c r="BQ44" s="198"/>
      <c r="BR44" s="198"/>
      <c r="BS44" s="198"/>
    </row>
    <row r="45" spans="1:71" ht="12.75">
      <c r="A45" s="197" t="s">
        <v>71</v>
      </c>
      <c r="M45" s="198">
        <f aca="true" t="shared" si="49" ref="M45:T45">IF(M5&gt;M6,1,0)</f>
        <v>1</v>
      </c>
      <c r="N45" s="198">
        <f t="shared" si="49"/>
        <v>1</v>
      </c>
      <c r="O45" s="198">
        <f t="shared" si="49"/>
        <v>1</v>
      </c>
      <c r="P45" s="198">
        <f t="shared" si="49"/>
        <v>1</v>
      </c>
      <c r="Q45" s="198">
        <f t="shared" si="49"/>
        <v>0</v>
      </c>
      <c r="R45" s="198">
        <f t="shared" si="49"/>
        <v>0</v>
      </c>
      <c r="S45" s="198">
        <f t="shared" si="49"/>
        <v>0</v>
      </c>
      <c r="T45" s="198">
        <f t="shared" si="49"/>
        <v>0</v>
      </c>
      <c r="U45" s="198"/>
      <c r="V45" s="198"/>
      <c r="W45" s="198"/>
      <c r="X45" s="198"/>
      <c r="Y45" s="198">
        <f aca="true" t="shared" si="50" ref="Y45:AF45">IF(Y5&gt;Y6,1,0)</f>
        <v>0</v>
      </c>
      <c r="Z45" s="198">
        <f t="shared" si="50"/>
        <v>0</v>
      </c>
      <c r="AA45" s="198">
        <f t="shared" si="50"/>
        <v>1</v>
      </c>
      <c r="AB45" s="198">
        <f t="shared" si="50"/>
        <v>0</v>
      </c>
      <c r="AC45" s="198">
        <f t="shared" si="50"/>
        <v>0</v>
      </c>
      <c r="AD45" s="198">
        <f t="shared" si="50"/>
        <v>0</v>
      </c>
      <c r="AE45" s="198">
        <f t="shared" si="50"/>
        <v>0</v>
      </c>
      <c r="AF45" s="198">
        <f t="shared" si="50"/>
        <v>0</v>
      </c>
      <c r="AG45" s="198"/>
      <c r="AH45" s="198"/>
      <c r="AI45" s="198"/>
      <c r="AJ45" s="198"/>
      <c r="AK45" s="198">
        <f aca="true" t="shared" si="51" ref="AK45:AR45">IF(AK5&gt;AK6,1,0)</f>
        <v>1</v>
      </c>
      <c r="AL45" s="198">
        <f t="shared" si="51"/>
        <v>1</v>
      </c>
      <c r="AM45" s="198">
        <f t="shared" si="51"/>
        <v>0</v>
      </c>
      <c r="AN45" s="198">
        <f t="shared" si="51"/>
        <v>0</v>
      </c>
      <c r="AO45" s="198">
        <f t="shared" si="51"/>
        <v>0</v>
      </c>
      <c r="AP45" s="198">
        <f t="shared" si="51"/>
        <v>0</v>
      </c>
      <c r="AQ45" s="198">
        <f t="shared" si="51"/>
        <v>0</v>
      </c>
      <c r="AR45" s="198">
        <f t="shared" si="51"/>
        <v>0</v>
      </c>
      <c r="AS45" s="198"/>
      <c r="AT45" s="198"/>
      <c r="AU45" s="198"/>
      <c r="AV45" s="198"/>
      <c r="AW45" s="198">
        <f aca="true" t="shared" si="52" ref="AW45:BD45">IF(AW5&gt;AW6,1,0)</f>
        <v>0</v>
      </c>
      <c r="AX45" s="198">
        <f t="shared" si="52"/>
        <v>1</v>
      </c>
      <c r="AY45" s="198">
        <f t="shared" si="52"/>
        <v>0</v>
      </c>
      <c r="AZ45" s="198">
        <f t="shared" si="52"/>
        <v>0</v>
      </c>
      <c r="BA45" s="198">
        <f t="shared" si="52"/>
        <v>0</v>
      </c>
      <c r="BB45" s="198">
        <f t="shared" si="52"/>
        <v>0</v>
      </c>
      <c r="BC45" s="198">
        <f t="shared" si="52"/>
        <v>0</v>
      </c>
      <c r="BD45" s="198">
        <f t="shared" si="52"/>
        <v>0</v>
      </c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</row>
    <row r="46" spans="1:71" ht="12.75">
      <c r="A46" s="197" t="s">
        <v>61</v>
      </c>
      <c r="M46" s="198">
        <f aca="true" t="shared" si="53" ref="M46:T46">IF(M6&gt;M5,1,0)</f>
        <v>0</v>
      </c>
      <c r="N46" s="198">
        <f t="shared" si="53"/>
        <v>0</v>
      </c>
      <c r="O46" s="198">
        <f t="shared" si="53"/>
        <v>0</v>
      </c>
      <c r="P46" s="198">
        <f t="shared" si="53"/>
        <v>0</v>
      </c>
      <c r="Q46" s="198">
        <f t="shared" si="53"/>
        <v>0</v>
      </c>
      <c r="R46" s="198">
        <f t="shared" si="53"/>
        <v>0</v>
      </c>
      <c r="S46" s="198">
        <f t="shared" si="53"/>
        <v>0</v>
      </c>
      <c r="T46" s="198">
        <f t="shared" si="53"/>
        <v>0</v>
      </c>
      <c r="U46" s="198"/>
      <c r="V46" s="198"/>
      <c r="W46" s="198"/>
      <c r="X46" s="198"/>
      <c r="Y46" s="198">
        <f aca="true" t="shared" si="54" ref="Y46:AF46">IF(Y6&gt;Y5,1,0)</f>
        <v>1</v>
      </c>
      <c r="Z46" s="198">
        <f t="shared" si="54"/>
        <v>1</v>
      </c>
      <c r="AA46" s="198">
        <f t="shared" si="54"/>
        <v>0</v>
      </c>
      <c r="AB46" s="198">
        <f t="shared" si="54"/>
        <v>1</v>
      </c>
      <c r="AC46" s="198">
        <f t="shared" si="54"/>
        <v>0</v>
      </c>
      <c r="AD46" s="198">
        <f t="shared" si="54"/>
        <v>0</v>
      </c>
      <c r="AE46" s="198">
        <f t="shared" si="54"/>
        <v>0</v>
      </c>
      <c r="AF46" s="198">
        <f t="shared" si="54"/>
        <v>0</v>
      </c>
      <c r="AG46" s="198"/>
      <c r="AH46" s="198"/>
      <c r="AI46" s="198"/>
      <c r="AJ46" s="198"/>
      <c r="AK46" s="198">
        <f aca="true" t="shared" si="55" ref="AK46:AR46">IF(AK6&gt;AK5,1,0)</f>
        <v>0</v>
      </c>
      <c r="AL46" s="198">
        <f t="shared" si="55"/>
        <v>0</v>
      </c>
      <c r="AM46" s="198">
        <f t="shared" si="55"/>
        <v>0</v>
      </c>
      <c r="AN46" s="198">
        <f t="shared" si="55"/>
        <v>1</v>
      </c>
      <c r="AO46" s="198">
        <f t="shared" si="55"/>
        <v>0</v>
      </c>
      <c r="AP46" s="198">
        <f t="shared" si="55"/>
        <v>0</v>
      </c>
      <c r="AQ46" s="198">
        <f t="shared" si="55"/>
        <v>0</v>
      </c>
      <c r="AR46" s="198">
        <f t="shared" si="55"/>
        <v>0</v>
      </c>
      <c r="AS46" s="198"/>
      <c r="AT46" s="198"/>
      <c r="AU46" s="198"/>
      <c r="AV46" s="198"/>
      <c r="AW46" s="198">
        <f aca="true" t="shared" si="56" ref="AW46:BD46">IF(AW6&gt;AW5,1,0)</f>
        <v>1</v>
      </c>
      <c r="AX46" s="198">
        <f t="shared" si="56"/>
        <v>0</v>
      </c>
      <c r="AY46" s="198">
        <f t="shared" si="56"/>
        <v>1</v>
      </c>
      <c r="AZ46" s="198">
        <f t="shared" si="56"/>
        <v>0</v>
      </c>
      <c r="BA46" s="198">
        <f t="shared" si="56"/>
        <v>0</v>
      </c>
      <c r="BB46" s="198">
        <f t="shared" si="56"/>
        <v>0</v>
      </c>
      <c r="BC46" s="198">
        <f t="shared" si="56"/>
        <v>0</v>
      </c>
      <c r="BD46" s="198">
        <f t="shared" si="56"/>
        <v>0</v>
      </c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</row>
    <row r="47" spans="1:71" ht="12.75">
      <c r="A47" s="197" t="s">
        <v>25</v>
      </c>
      <c r="M47" s="198">
        <f aca="true" t="shared" si="57" ref="M47:T47">IF(M7&gt;M8,1,0)</f>
        <v>1</v>
      </c>
      <c r="N47" s="198">
        <f t="shared" si="57"/>
        <v>1</v>
      </c>
      <c r="O47" s="198">
        <f t="shared" si="57"/>
        <v>1</v>
      </c>
      <c r="P47" s="198">
        <f t="shared" si="57"/>
        <v>1</v>
      </c>
      <c r="Q47" s="198">
        <f t="shared" si="57"/>
        <v>0</v>
      </c>
      <c r="R47" s="198">
        <f t="shared" si="57"/>
        <v>0</v>
      </c>
      <c r="S47" s="198">
        <f t="shared" si="57"/>
        <v>0</v>
      </c>
      <c r="T47" s="198">
        <f t="shared" si="57"/>
        <v>0</v>
      </c>
      <c r="U47" s="198"/>
      <c r="V47" s="198"/>
      <c r="W47" s="198"/>
      <c r="X47" s="198"/>
      <c r="Y47" s="198">
        <f aca="true" t="shared" si="58" ref="Y47:AF47">IF(Y7&gt;Y8,1,0)</f>
        <v>1</v>
      </c>
      <c r="Z47" s="198">
        <f t="shared" si="58"/>
        <v>1</v>
      </c>
      <c r="AA47" s="198">
        <f t="shared" si="58"/>
        <v>0</v>
      </c>
      <c r="AB47" s="198">
        <f t="shared" si="58"/>
        <v>0</v>
      </c>
      <c r="AC47" s="198">
        <f t="shared" si="58"/>
        <v>0</v>
      </c>
      <c r="AD47" s="198">
        <f t="shared" si="58"/>
        <v>0</v>
      </c>
      <c r="AE47" s="198">
        <f t="shared" si="58"/>
        <v>0</v>
      </c>
      <c r="AF47" s="198">
        <f t="shared" si="58"/>
        <v>0</v>
      </c>
      <c r="AG47" s="198"/>
      <c r="AH47" s="198"/>
      <c r="AI47" s="198"/>
      <c r="AJ47" s="198"/>
      <c r="AK47" s="198">
        <f aca="true" t="shared" si="59" ref="AK47:AR47">IF(AK7&gt;AK8,1,0)</f>
        <v>1</v>
      </c>
      <c r="AL47" s="198">
        <f t="shared" si="59"/>
        <v>1</v>
      </c>
      <c r="AM47" s="198">
        <f t="shared" si="59"/>
        <v>0</v>
      </c>
      <c r="AN47" s="198">
        <f t="shared" si="59"/>
        <v>0</v>
      </c>
      <c r="AO47" s="198">
        <f t="shared" si="59"/>
        <v>0</v>
      </c>
      <c r="AP47" s="198">
        <f t="shared" si="59"/>
        <v>0</v>
      </c>
      <c r="AQ47" s="198">
        <f t="shared" si="59"/>
        <v>0</v>
      </c>
      <c r="AR47" s="198">
        <f t="shared" si="59"/>
        <v>0</v>
      </c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</row>
    <row r="48" spans="1:71" ht="12.75">
      <c r="A48" s="197" t="s">
        <v>22</v>
      </c>
      <c r="M48" s="198">
        <f aca="true" t="shared" si="60" ref="M48:T48">IF(M8&gt;M7,1,0)</f>
        <v>0</v>
      </c>
      <c r="N48" s="198">
        <f t="shared" si="60"/>
        <v>0</v>
      </c>
      <c r="O48" s="198">
        <f t="shared" si="60"/>
        <v>0</v>
      </c>
      <c r="P48" s="198">
        <f t="shared" si="60"/>
        <v>0</v>
      </c>
      <c r="Q48" s="198">
        <f t="shared" si="60"/>
        <v>0</v>
      </c>
      <c r="R48" s="198">
        <f t="shared" si="60"/>
        <v>0</v>
      </c>
      <c r="S48" s="198">
        <f t="shared" si="60"/>
        <v>0</v>
      </c>
      <c r="T48" s="198">
        <f t="shared" si="60"/>
        <v>0</v>
      </c>
      <c r="U48" s="198"/>
      <c r="V48" s="198"/>
      <c r="W48" s="198"/>
      <c r="X48" s="198"/>
      <c r="Y48" s="198">
        <f aca="true" t="shared" si="61" ref="Y48:AF48">IF(Y8&gt;Y7,1,0)</f>
        <v>0</v>
      </c>
      <c r="Z48" s="198">
        <f t="shared" si="61"/>
        <v>0</v>
      </c>
      <c r="AA48" s="198">
        <f t="shared" si="61"/>
        <v>0</v>
      </c>
      <c r="AB48" s="198">
        <f t="shared" si="61"/>
        <v>0</v>
      </c>
      <c r="AC48" s="198">
        <f t="shared" si="61"/>
        <v>0</v>
      </c>
      <c r="AD48" s="198">
        <f t="shared" si="61"/>
        <v>0</v>
      </c>
      <c r="AE48" s="198">
        <f t="shared" si="61"/>
        <v>0</v>
      </c>
      <c r="AF48" s="198">
        <f t="shared" si="61"/>
        <v>0</v>
      </c>
      <c r="AG48" s="198"/>
      <c r="AH48" s="198"/>
      <c r="AI48" s="198"/>
      <c r="AJ48" s="198"/>
      <c r="AK48" s="198">
        <f aca="true" t="shared" si="62" ref="AK48:AR48">IF(AK8&gt;AK7,1,0)</f>
        <v>0</v>
      </c>
      <c r="AL48" s="198">
        <f t="shared" si="62"/>
        <v>0</v>
      </c>
      <c r="AM48" s="198">
        <f t="shared" si="62"/>
        <v>1</v>
      </c>
      <c r="AN48" s="198">
        <f t="shared" si="62"/>
        <v>0</v>
      </c>
      <c r="AO48" s="198">
        <f t="shared" si="62"/>
        <v>0</v>
      </c>
      <c r="AP48" s="198">
        <f t="shared" si="62"/>
        <v>0</v>
      </c>
      <c r="AQ48" s="198">
        <f t="shared" si="62"/>
        <v>0</v>
      </c>
      <c r="AR48" s="198">
        <f t="shared" si="62"/>
        <v>0</v>
      </c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>
        <f aca="true" t="shared" si="63" ref="BI48:BP48">IF(BI8&gt;BI9,1,0)</f>
        <v>0</v>
      </c>
      <c r="BJ48" s="198">
        <f t="shared" si="63"/>
        <v>0</v>
      </c>
      <c r="BK48" s="198">
        <f t="shared" si="63"/>
        <v>0</v>
      </c>
      <c r="BL48" s="198">
        <f t="shared" si="63"/>
        <v>0</v>
      </c>
      <c r="BM48" s="198">
        <f t="shared" si="63"/>
        <v>0</v>
      </c>
      <c r="BN48" s="198">
        <f t="shared" si="63"/>
        <v>0</v>
      </c>
      <c r="BO48" s="198">
        <f t="shared" si="63"/>
        <v>0</v>
      </c>
      <c r="BP48" s="198">
        <f t="shared" si="63"/>
        <v>0</v>
      </c>
      <c r="BQ48" s="198"/>
      <c r="BR48" s="198"/>
      <c r="BS48" s="198"/>
    </row>
    <row r="49" spans="1:71" ht="12.75">
      <c r="A49" s="197" t="s">
        <v>82</v>
      </c>
      <c r="M49" s="198">
        <f aca="true" t="shared" si="64" ref="M49:T49">IF(M9&gt;M10,1,0)</f>
        <v>1</v>
      </c>
      <c r="N49" s="198">
        <f t="shared" si="64"/>
        <v>1</v>
      </c>
      <c r="O49" s="198">
        <f t="shared" si="64"/>
        <v>1</v>
      </c>
      <c r="P49" s="198">
        <f t="shared" si="64"/>
        <v>1</v>
      </c>
      <c r="Q49" s="198">
        <f t="shared" si="64"/>
        <v>0</v>
      </c>
      <c r="R49" s="198">
        <f t="shared" si="64"/>
        <v>0</v>
      </c>
      <c r="S49" s="198">
        <f t="shared" si="64"/>
        <v>0</v>
      </c>
      <c r="T49" s="198">
        <f t="shared" si="64"/>
        <v>0</v>
      </c>
      <c r="U49" s="198"/>
      <c r="V49" s="198"/>
      <c r="W49" s="198"/>
      <c r="X49" s="198"/>
      <c r="Y49" s="198">
        <f aca="true" t="shared" si="65" ref="Y49:AF49">IF(Y9&gt;Y10,1,0)</f>
        <v>0</v>
      </c>
      <c r="Z49" s="198">
        <f t="shared" si="65"/>
        <v>0</v>
      </c>
      <c r="AA49" s="198">
        <f t="shared" si="65"/>
        <v>1</v>
      </c>
      <c r="AB49" s="198">
        <f t="shared" si="65"/>
        <v>1</v>
      </c>
      <c r="AC49" s="198">
        <f t="shared" si="65"/>
        <v>0</v>
      </c>
      <c r="AD49" s="198">
        <f t="shared" si="65"/>
        <v>0</v>
      </c>
      <c r="AE49" s="198">
        <f t="shared" si="65"/>
        <v>0</v>
      </c>
      <c r="AF49" s="198">
        <f t="shared" si="65"/>
        <v>0</v>
      </c>
      <c r="AG49" s="198"/>
      <c r="AH49" s="198"/>
      <c r="AI49" s="198"/>
      <c r="AJ49" s="198"/>
      <c r="AK49" s="198">
        <f aca="true" t="shared" si="66" ref="AK49:AR49">IF(AK9&gt;AK10,1,0)</f>
        <v>0</v>
      </c>
      <c r="AL49" s="198">
        <f t="shared" si="66"/>
        <v>1</v>
      </c>
      <c r="AM49" s="198">
        <f t="shared" si="66"/>
        <v>1</v>
      </c>
      <c r="AN49" s="198">
        <f t="shared" si="66"/>
        <v>0</v>
      </c>
      <c r="AO49" s="198">
        <f t="shared" si="66"/>
        <v>0</v>
      </c>
      <c r="AP49" s="198">
        <f t="shared" si="66"/>
        <v>0</v>
      </c>
      <c r="AQ49" s="198">
        <f t="shared" si="66"/>
        <v>0</v>
      </c>
      <c r="AR49" s="198">
        <f t="shared" si="66"/>
        <v>0</v>
      </c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>
        <f aca="true" t="shared" si="67" ref="BI49:BP49">IF(BI9&gt;BI8,1,0)</f>
        <v>0</v>
      </c>
      <c r="BJ49" s="198">
        <f t="shared" si="67"/>
        <v>0</v>
      </c>
      <c r="BK49" s="198">
        <f t="shared" si="67"/>
        <v>0</v>
      </c>
      <c r="BL49" s="198">
        <f t="shared" si="67"/>
        <v>0</v>
      </c>
      <c r="BM49" s="198">
        <f t="shared" si="67"/>
        <v>0</v>
      </c>
      <c r="BN49" s="198">
        <f t="shared" si="67"/>
        <v>0</v>
      </c>
      <c r="BO49" s="198">
        <f t="shared" si="67"/>
        <v>0</v>
      </c>
      <c r="BP49" s="198">
        <f t="shared" si="67"/>
        <v>0</v>
      </c>
      <c r="BQ49" s="198"/>
      <c r="BR49" s="198"/>
      <c r="BS49" s="198"/>
    </row>
    <row r="50" spans="1:71" ht="12.75">
      <c r="A50" s="197" t="s">
        <v>20</v>
      </c>
      <c r="M50" s="198">
        <f aca="true" t="shared" si="68" ref="M50:T50">IF(M10&gt;M9,1,0)</f>
        <v>0</v>
      </c>
      <c r="N50" s="198">
        <f t="shared" si="68"/>
        <v>0</v>
      </c>
      <c r="O50" s="198">
        <f t="shared" si="68"/>
        <v>0</v>
      </c>
      <c r="P50" s="198">
        <f t="shared" si="68"/>
        <v>0</v>
      </c>
      <c r="Q50" s="198">
        <f t="shared" si="68"/>
        <v>0</v>
      </c>
      <c r="R50" s="198">
        <f t="shared" si="68"/>
        <v>0</v>
      </c>
      <c r="S50" s="198">
        <f t="shared" si="68"/>
        <v>0</v>
      </c>
      <c r="T50" s="198">
        <f t="shared" si="68"/>
        <v>0</v>
      </c>
      <c r="U50" s="198"/>
      <c r="V50" s="198"/>
      <c r="W50" s="198"/>
      <c r="X50" s="198"/>
      <c r="Y50" s="198">
        <f aca="true" t="shared" si="69" ref="Y50:AF50">IF(Y10&gt;Y9,1,0)</f>
        <v>1</v>
      </c>
      <c r="Z50" s="198">
        <f t="shared" si="69"/>
        <v>0</v>
      </c>
      <c r="AA50" s="198">
        <f t="shared" si="69"/>
        <v>0</v>
      </c>
      <c r="AB50" s="198">
        <f t="shared" si="69"/>
        <v>0</v>
      </c>
      <c r="AC50" s="198">
        <f t="shared" si="69"/>
        <v>0</v>
      </c>
      <c r="AD50" s="198">
        <f t="shared" si="69"/>
        <v>0</v>
      </c>
      <c r="AE50" s="198">
        <f t="shared" si="69"/>
        <v>0</v>
      </c>
      <c r="AF50" s="198">
        <f t="shared" si="69"/>
        <v>0</v>
      </c>
      <c r="AG50" s="198"/>
      <c r="AH50" s="198"/>
      <c r="AI50" s="198"/>
      <c r="AJ50" s="198"/>
      <c r="AK50" s="198">
        <f aca="true" t="shared" si="70" ref="AK50:AR50">IF(AK10&gt;AK9,1,0)</f>
        <v>1</v>
      </c>
      <c r="AL50" s="198">
        <f t="shared" si="70"/>
        <v>0</v>
      </c>
      <c r="AM50" s="198">
        <f t="shared" si="70"/>
        <v>0</v>
      </c>
      <c r="AN50" s="198">
        <f t="shared" si="70"/>
        <v>0</v>
      </c>
      <c r="AO50" s="198">
        <f t="shared" si="70"/>
        <v>0</v>
      </c>
      <c r="AP50" s="198">
        <f t="shared" si="70"/>
        <v>0</v>
      </c>
      <c r="AQ50" s="198">
        <f t="shared" si="70"/>
        <v>0</v>
      </c>
      <c r="AR50" s="198">
        <f t="shared" si="70"/>
        <v>0</v>
      </c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>
        <f aca="true" t="shared" si="71" ref="BI50:BP50">IF(BI10&gt;BI11,1,0)</f>
        <v>0</v>
      </c>
      <c r="BJ50" s="198">
        <f t="shared" si="71"/>
        <v>0</v>
      </c>
      <c r="BK50" s="198">
        <f t="shared" si="71"/>
        <v>0</v>
      </c>
      <c r="BL50" s="198">
        <f t="shared" si="71"/>
        <v>0</v>
      </c>
      <c r="BM50" s="198">
        <f t="shared" si="71"/>
        <v>0</v>
      </c>
      <c r="BN50" s="198">
        <f t="shared" si="71"/>
        <v>0</v>
      </c>
      <c r="BO50" s="198">
        <f t="shared" si="71"/>
        <v>0</v>
      </c>
      <c r="BP50" s="198">
        <f t="shared" si="71"/>
        <v>0</v>
      </c>
      <c r="BQ50" s="198"/>
      <c r="BR50" s="198"/>
      <c r="BS50" s="198"/>
    </row>
    <row r="51" spans="1:71" ht="12.75">
      <c r="A51" s="197" t="s">
        <v>17</v>
      </c>
      <c r="M51" s="198">
        <f aca="true" t="shared" si="72" ref="M51:T51">IF(M11&gt;M12,1,0)</f>
        <v>1</v>
      </c>
      <c r="N51" s="198">
        <f t="shared" si="72"/>
        <v>1</v>
      </c>
      <c r="O51" s="198">
        <f t="shared" si="72"/>
        <v>1</v>
      </c>
      <c r="P51" s="198">
        <f t="shared" si="72"/>
        <v>1</v>
      </c>
      <c r="Q51" s="198">
        <f t="shared" si="72"/>
        <v>0</v>
      </c>
      <c r="R51" s="198">
        <f t="shared" si="72"/>
        <v>0</v>
      </c>
      <c r="S51" s="198">
        <f t="shared" si="72"/>
        <v>0</v>
      </c>
      <c r="T51" s="198">
        <f t="shared" si="72"/>
        <v>0</v>
      </c>
      <c r="U51" s="198"/>
      <c r="V51" s="198"/>
      <c r="W51" s="198"/>
      <c r="X51" s="198"/>
      <c r="Y51" s="198">
        <f aca="true" t="shared" si="73" ref="Y51:AF51">IF(Y11&gt;Y12,1,0)</f>
        <v>0</v>
      </c>
      <c r="Z51" s="198">
        <f t="shared" si="73"/>
        <v>1</v>
      </c>
      <c r="AA51" s="198">
        <f t="shared" si="73"/>
        <v>0</v>
      </c>
      <c r="AB51" s="198">
        <f t="shared" si="73"/>
        <v>0</v>
      </c>
      <c r="AC51" s="198">
        <f t="shared" si="73"/>
        <v>0</v>
      </c>
      <c r="AD51" s="198">
        <f t="shared" si="73"/>
        <v>0</v>
      </c>
      <c r="AE51" s="198">
        <f t="shared" si="73"/>
        <v>0</v>
      </c>
      <c r="AF51" s="198">
        <f t="shared" si="73"/>
        <v>0</v>
      </c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>
        <f aca="true" t="shared" si="74" ref="BI51:BP51">IF(BI11&gt;BI10,1,0)</f>
        <v>0</v>
      </c>
      <c r="BJ51" s="198">
        <f t="shared" si="74"/>
        <v>0</v>
      </c>
      <c r="BK51" s="198">
        <f t="shared" si="74"/>
        <v>0</v>
      </c>
      <c r="BL51" s="198">
        <f t="shared" si="74"/>
        <v>0</v>
      </c>
      <c r="BM51" s="198">
        <f t="shared" si="74"/>
        <v>0</v>
      </c>
      <c r="BN51" s="198">
        <f t="shared" si="74"/>
        <v>0</v>
      </c>
      <c r="BO51" s="198">
        <f t="shared" si="74"/>
        <v>0</v>
      </c>
      <c r="BP51" s="198">
        <f t="shared" si="74"/>
        <v>0</v>
      </c>
      <c r="BQ51" s="198"/>
      <c r="BR51" s="198"/>
      <c r="BS51" s="198"/>
    </row>
    <row r="52" spans="1:71" ht="12.75">
      <c r="A52" s="197" t="s">
        <v>81</v>
      </c>
      <c r="M52" s="198">
        <f aca="true" t="shared" si="75" ref="M52:T52">IF(M12&gt;M11,1,0)</f>
        <v>0</v>
      </c>
      <c r="N52" s="198">
        <f t="shared" si="75"/>
        <v>0</v>
      </c>
      <c r="O52" s="198">
        <f t="shared" si="75"/>
        <v>0</v>
      </c>
      <c r="P52" s="198">
        <f t="shared" si="75"/>
        <v>0</v>
      </c>
      <c r="Q52" s="198">
        <f t="shared" si="75"/>
        <v>0</v>
      </c>
      <c r="R52" s="198">
        <f t="shared" si="75"/>
        <v>0</v>
      </c>
      <c r="S52" s="198">
        <f t="shared" si="75"/>
        <v>0</v>
      </c>
      <c r="T52" s="198">
        <f t="shared" si="75"/>
        <v>0</v>
      </c>
      <c r="U52" s="198"/>
      <c r="V52" s="198"/>
      <c r="W52" s="198"/>
      <c r="X52" s="198"/>
      <c r="Y52" s="198">
        <f aca="true" t="shared" si="76" ref="Y52:AF52">IF(Y12&gt;Y11,1,0)</f>
        <v>0</v>
      </c>
      <c r="Z52" s="198">
        <f t="shared" si="76"/>
        <v>0</v>
      </c>
      <c r="AA52" s="198">
        <f t="shared" si="76"/>
        <v>1</v>
      </c>
      <c r="AB52" s="198">
        <f t="shared" si="76"/>
        <v>0</v>
      </c>
      <c r="AC52" s="198">
        <f t="shared" si="76"/>
        <v>0</v>
      </c>
      <c r="AD52" s="198">
        <f t="shared" si="76"/>
        <v>0</v>
      </c>
      <c r="AE52" s="198">
        <f t="shared" si="76"/>
        <v>0</v>
      </c>
      <c r="AF52" s="198">
        <f t="shared" si="76"/>
        <v>0</v>
      </c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</row>
    <row r="53" spans="1:71" ht="12.75">
      <c r="A53" s="197" t="s">
        <v>75</v>
      </c>
      <c r="M53" s="198">
        <f aca="true" t="shared" si="77" ref="M53:T53">IF(M13&gt;M14,1,0)</f>
        <v>1</v>
      </c>
      <c r="N53" s="198">
        <f t="shared" si="77"/>
        <v>1</v>
      </c>
      <c r="O53" s="198">
        <f t="shared" si="77"/>
        <v>1</v>
      </c>
      <c r="P53" s="198">
        <f t="shared" si="77"/>
        <v>1</v>
      </c>
      <c r="Q53" s="198">
        <f t="shared" si="77"/>
        <v>0</v>
      </c>
      <c r="R53" s="198">
        <f t="shared" si="77"/>
        <v>0</v>
      </c>
      <c r="S53" s="198">
        <f t="shared" si="77"/>
        <v>0</v>
      </c>
      <c r="T53" s="198">
        <f t="shared" si="77"/>
        <v>0</v>
      </c>
      <c r="U53" s="198"/>
      <c r="V53" s="198"/>
      <c r="W53" s="198"/>
      <c r="X53" s="198"/>
      <c r="Y53" s="198">
        <f aca="true" t="shared" si="78" ref="Y53:AF53">IF(Y13&gt;Y14,1,0)</f>
        <v>1</v>
      </c>
      <c r="Z53" s="198">
        <f t="shared" si="78"/>
        <v>0</v>
      </c>
      <c r="AA53" s="198">
        <f t="shared" si="78"/>
        <v>0</v>
      </c>
      <c r="AB53" s="198">
        <f t="shared" si="78"/>
        <v>0</v>
      </c>
      <c r="AC53" s="198">
        <f t="shared" si="78"/>
        <v>0</v>
      </c>
      <c r="AD53" s="198">
        <f t="shared" si="78"/>
        <v>0</v>
      </c>
      <c r="AE53" s="198">
        <f t="shared" si="78"/>
        <v>0</v>
      </c>
      <c r="AF53" s="198">
        <f t="shared" si="78"/>
        <v>0</v>
      </c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</row>
    <row r="54" spans="1:71" ht="12.75">
      <c r="A54" s="197" t="s">
        <v>80</v>
      </c>
      <c r="M54" s="198">
        <f aca="true" t="shared" si="79" ref="M54:T54">IF(M14&gt;M13,1,0)</f>
        <v>0</v>
      </c>
      <c r="N54" s="198">
        <f t="shared" si="79"/>
        <v>0</v>
      </c>
      <c r="O54" s="198">
        <f t="shared" si="79"/>
        <v>0</v>
      </c>
      <c r="P54" s="198">
        <f t="shared" si="79"/>
        <v>0</v>
      </c>
      <c r="Q54" s="198">
        <f t="shared" si="79"/>
        <v>0</v>
      </c>
      <c r="R54" s="198">
        <f t="shared" si="79"/>
        <v>0</v>
      </c>
      <c r="S54" s="198">
        <f t="shared" si="79"/>
        <v>0</v>
      </c>
      <c r="T54" s="198">
        <f t="shared" si="79"/>
        <v>0</v>
      </c>
      <c r="U54" s="198"/>
      <c r="V54" s="198"/>
      <c r="W54" s="198"/>
      <c r="X54" s="198"/>
      <c r="Y54" s="198">
        <f aca="true" t="shared" si="80" ref="Y54:AF54">IF(Y14&gt;Y13,1,0)</f>
        <v>0</v>
      </c>
      <c r="Z54" s="198">
        <f t="shared" si="80"/>
        <v>1</v>
      </c>
      <c r="AA54" s="198">
        <f t="shared" si="80"/>
        <v>1</v>
      </c>
      <c r="AB54" s="198">
        <f t="shared" si="80"/>
        <v>1</v>
      </c>
      <c r="AC54" s="198">
        <f t="shared" si="80"/>
        <v>0</v>
      </c>
      <c r="AD54" s="198">
        <f t="shared" si="80"/>
        <v>0</v>
      </c>
      <c r="AE54" s="198">
        <f t="shared" si="80"/>
        <v>0</v>
      </c>
      <c r="AF54" s="198">
        <f t="shared" si="80"/>
        <v>0</v>
      </c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>
        <f aca="true" t="shared" si="81" ref="BI54:BP54">IF(BI14&gt;BI15,1,0)</f>
        <v>0</v>
      </c>
      <c r="BJ54" s="198">
        <f t="shared" si="81"/>
        <v>1</v>
      </c>
      <c r="BK54" s="198">
        <f t="shared" si="81"/>
        <v>1</v>
      </c>
      <c r="BL54" s="198">
        <f t="shared" si="81"/>
        <v>1</v>
      </c>
      <c r="BM54" s="198">
        <f t="shared" si="81"/>
        <v>0</v>
      </c>
      <c r="BN54" s="198">
        <f t="shared" si="81"/>
        <v>0</v>
      </c>
      <c r="BO54" s="198">
        <f t="shared" si="81"/>
        <v>0</v>
      </c>
      <c r="BP54" s="198">
        <f t="shared" si="81"/>
        <v>0</v>
      </c>
      <c r="BQ54" s="198"/>
      <c r="BR54" s="198"/>
      <c r="BS54" s="198"/>
    </row>
    <row r="55" spans="1:71" ht="12.75">
      <c r="A55" s="197" t="s">
        <v>64</v>
      </c>
      <c r="M55" s="198">
        <f aca="true" t="shared" si="82" ref="M55:T55">IF(M15&gt;M16,1,0)</f>
        <v>1</v>
      </c>
      <c r="N55" s="198">
        <f t="shared" si="82"/>
        <v>1</v>
      </c>
      <c r="O55" s="198">
        <f t="shared" si="82"/>
        <v>1</v>
      </c>
      <c r="P55" s="198">
        <f t="shared" si="82"/>
        <v>1</v>
      </c>
      <c r="Q55" s="198">
        <f t="shared" si="82"/>
        <v>0</v>
      </c>
      <c r="R55" s="198">
        <f t="shared" si="82"/>
        <v>0</v>
      </c>
      <c r="S55" s="198">
        <f t="shared" si="82"/>
        <v>0</v>
      </c>
      <c r="T55" s="198">
        <f t="shared" si="82"/>
        <v>0</v>
      </c>
      <c r="U55" s="198"/>
      <c r="V55" s="198"/>
      <c r="W55" s="198"/>
      <c r="X55" s="198"/>
      <c r="Y55" s="198">
        <f aca="true" t="shared" si="83" ref="Y55:AF55">IF(Y15&gt;Y16,1,0)</f>
        <v>1</v>
      </c>
      <c r="Z55" s="198">
        <f t="shared" si="83"/>
        <v>0</v>
      </c>
      <c r="AA55" s="198">
        <f t="shared" si="83"/>
        <v>0</v>
      </c>
      <c r="AB55" s="198">
        <f t="shared" si="83"/>
        <v>0</v>
      </c>
      <c r="AC55" s="198">
        <f t="shared" si="83"/>
        <v>0</v>
      </c>
      <c r="AD55" s="198">
        <f t="shared" si="83"/>
        <v>0</v>
      </c>
      <c r="AE55" s="198">
        <f t="shared" si="83"/>
        <v>0</v>
      </c>
      <c r="AF55" s="198">
        <f t="shared" si="83"/>
        <v>0</v>
      </c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>
        <f aca="true" t="shared" si="84" ref="BI55:BP55">IF(BI15&gt;BI14,1,0)</f>
        <v>1</v>
      </c>
      <c r="BJ55" s="198">
        <f t="shared" si="84"/>
        <v>0</v>
      </c>
      <c r="BK55" s="198">
        <f t="shared" si="84"/>
        <v>0</v>
      </c>
      <c r="BL55" s="198">
        <f t="shared" si="84"/>
        <v>0</v>
      </c>
      <c r="BM55" s="198">
        <f t="shared" si="84"/>
        <v>0</v>
      </c>
      <c r="BN55" s="198">
        <f t="shared" si="84"/>
        <v>0</v>
      </c>
      <c r="BO55" s="198">
        <f t="shared" si="84"/>
        <v>0</v>
      </c>
      <c r="BP55" s="198">
        <f t="shared" si="84"/>
        <v>0</v>
      </c>
      <c r="BQ55" s="198"/>
      <c r="BR55" s="198"/>
      <c r="BS55" s="198"/>
    </row>
    <row r="56" spans="1:71" ht="12.75">
      <c r="A56" s="197" t="s">
        <v>73</v>
      </c>
      <c r="M56" s="198">
        <f aca="true" t="shared" si="85" ref="M56:T56">IF(M16&gt;M15,1,0)</f>
        <v>0</v>
      </c>
      <c r="N56" s="198">
        <f t="shared" si="85"/>
        <v>0</v>
      </c>
      <c r="O56" s="198">
        <f t="shared" si="85"/>
        <v>0</v>
      </c>
      <c r="P56" s="198">
        <f t="shared" si="85"/>
        <v>0</v>
      </c>
      <c r="Q56" s="198">
        <f t="shared" si="85"/>
        <v>0</v>
      </c>
      <c r="R56" s="198">
        <f t="shared" si="85"/>
        <v>0</v>
      </c>
      <c r="S56" s="198">
        <f t="shared" si="85"/>
        <v>0</v>
      </c>
      <c r="T56" s="198">
        <f t="shared" si="85"/>
        <v>0</v>
      </c>
      <c r="U56" s="198"/>
      <c r="V56" s="198"/>
      <c r="W56" s="198"/>
      <c r="X56" s="198"/>
      <c r="Y56" s="198">
        <f aca="true" t="shared" si="86" ref="Y56:AF56">IF(Y16&gt;Y15,1,0)</f>
        <v>0</v>
      </c>
      <c r="Z56" s="198">
        <f t="shared" si="86"/>
        <v>1</v>
      </c>
      <c r="AA56" s="198">
        <f t="shared" si="86"/>
        <v>1</v>
      </c>
      <c r="AB56" s="198">
        <f t="shared" si="86"/>
        <v>0</v>
      </c>
      <c r="AC56" s="198">
        <f t="shared" si="86"/>
        <v>0</v>
      </c>
      <c r="AD56" s="198">
        <f t="shared" si="86"/>
        <v>0</v>
      </c>
      <c r="AE56" s="198">
        <f t="shared" si="86"/>
        <v>0</v>
      </c>
      <c r="AF56" s="198">
        <f t="shared" si="86"/>
        <v>0</v>
      </c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>
        <f aca="true" t="shared" si="87" ref="BI56:BP56">IF(BI16&gt;BI17,1,0)</f>
        <v>0</v>
      </c>
      <c r="BJ56" s="198">
        <f t="shared" si="87"/>
        <v>0</v>
      </c>
      <c r="BK56" s="198">
        <f t="shared" si="87"/>
        <v>0</v>
      </c>
      <c r="BL56" s="198">
        <f t="shared" si="87"/>
        <v>0</v>
      </c>
      <c r="BM56" s="198">
        <f t="shared" si="87"/>
        <v>0</v>
      </c>
      <c r="BN56" s="198">
        <f t="shared" si="87"/>
        <v>0</v>
      </c>
      <c r="BO56" s="198">
        <f t="shared" si="87"/>
        <v>0</v>
      </c>
      <c r="BP56" s="198">
        <f t="shared" si="87"/>
        <v>0</v>
      </c>
      <c r="BQ56" s="198"/>
      <c r="BR56" s="198"/>
      <c r="BS56" s="198"/>
    </row>
    <row r="57" spans="1:71" ht="12.75">
      <c r="A57" s="197" t="s">
        <v>16</v>
      </c>
      <c r="M57" s="198">
        <f aca="true" t="shared" si="88" ref="M57:T57">IF(M17&gt;M18,1,0)</f>
        <v>1</v>
      </c>
      <c r="N57" s="198">
        <f t="shared" si="88"/>
        <v>1</v>
      </c>
      <c r="O57" s="198">
        <f t="shared" si="88"/>
        <v>1</v>
      </c>
      <c r="P57" s="198">
        <f t="shared" si="88"/>
        <v>1</v>
      </c>
      <c r="Q57" s="198">
        <f t="shared" si="88"/>
        <v>0</v>
      </c>
      <c r="R57" s="198">
        <f t="shared" si="88"/>
        <v>0</v>
      </c>
      <c r="S57" s="198">
        <f t="shared" si="88"/>
        <v>0</v>
      </c>
      <c r="T57" s="198">
        <f t="shared" si="88"/>
        <v>0</v>
      </c>
      <c r="U57" s="198"/>
      <c r="V57" s="198"/>
      <c r="W57" s="198"/>
      <c r="X57" s="198"/>
      <c r="Y57" s="198">
        <f aca="true" t="shared" si="89" ref="Y57:AF57">IF(Y17&gt;Y18,1,0)</f>
        <v>1</v>
      </c>
      <c r="Z57" s="198">
        <f t="shared" si="89"/>
        <v>1</v>
      </c>
      <c r="AA57" s="198">
        <f t="shared" si="89"/>
        <v>1</v>
      </c>
      <c r="AB57" s="198">
        <f t="shared" si="89"/>
        <v>1</v>
      </c>
      <c r="AC57" s="198">
        <f t="shared" si="89"/>
        <v>0</v>
      </c>
      <c r="AD57" s="198">
        <f t="shared" si="89"/>
        <v>0</v>
      </c>
      <c r="AE57" s="198">
        <f t="shared" si="89"/>
        <v>0</v>
      </c>
      <c r="AF57" s="198">
        <f t="shared" si="89"/>
        <v>0</v>
      </c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>
        <f aca="true" t="shared" si="90" ref="BI57:BP57">IF(BI17&gt;BI16,1,0)</f>
        <v>0</v>
      </c>
      <c r="BJ57" s="198">
        <f t="shared" si="90"/>
        <v>0</v>
      </c>
      <c r="BK57" s="198">
        <f t="shared" si="90"/>
        <v>0</v>
      </c>
      <c r="BL57" s="198">
        <f t="shared" si="90"/>
        <v>0</v>
      </c>
      <c r="BM57" s="198">
        <f t="shared" si="90"/>
        <v>0</v>
      </c>
      <c r="BN57" s="198">
        <f t="shared" si="90"/>
        <v>0</v>
      </c>
      <c r="BO57" s="198">
        <f t="shared" si="90"/>
        <v>0</v>
      </c>
      <c r="BP57" s="198">
        <f t="shared" si="90"/>
        <v>0</v>
      </c>
      <c r="BQ57" s="198"/>
      <c r="BR57" s="198"/>
      <c r="BS57" s="198"/>
    </row>
    <row r="58" spans="1:71" ht="12.75">
      <c r="A58" s="197" t="s">
        <v>76</v>
      </c>
      <c r="M58" s="198">
        <f aca="true" t="shared" si="91" ref="M58:T58">IF(M18&gt;M17,1,0)</f>
        <v>0</v>
      </c>
      <c r="N58" s="198">
        <f t="shared" si="91"/>
        <v>0</v>
      </c>
      <c r="O58" s="198">
        <f t="shared" si="91"/>
        <v>0</v>
      </c>
      <c r="P58" s="198">
        <f t="shared" si="91"/>
        <v>0</v>
      </c>
      <c r="Q58" s="198">
        <f t="shared" si="91"/>
        <v>0</v>
      </c>
      <c r="R58" s="198">
        <f t="shared" si="91"/>
        <v>0</v>
      </c>
      <c r="S58" s="198">
        <f t="shared" si="91"/>
        <v>0</v>
      </c>
      <c r="T58" s="198">
        <f t="shared" si="91"/>
        <v>0</v>
      </c>
      <c r="U58" s="198"/>
      <c r="V58" s="198"/>
      <c r="W58" s="198"/>
      <c r="X58" s="198"/>
      <c r="Y58" s="198">
        <f aca="true" t="shared" si="92" ref="Y58:AF58">IF(Y18&gt;Y17,1,0)</f>
        <v>0</v>
      </c>
      <c r="Z58" s="198">
        <f t="shared" si="92"/>
        <v>0</v>
      </c>
      <c r="AA58" s="198">
        <f t="shared" si="92"/>
        <v>0</v>
      </c>
      <c r="AB58" s="198">
        <f t="shared" si="92"/>
        <v>0</v>
      </c>
      <c r="AC58" s="198">
        <f t="shared" si="92"/>
        <v>0</v>
      </c>
      <c r="AD58" s="198">
        <f t="shared" si="92"/>
        <v>0</v>
      </c>
      <c r="AE58" s="198">
        <f t="shared" si="92"/>
        <v>0</v>
      </c>
      <c r="AF58" s="198">
        <f t="shared" si="92"/>
        <v>0</v>
      </c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</row>
    <row r="59" spans="1:71" ht="12.75">
      <c r="A59" s="205">
        <v>0</v>
      </c>
      <c r="M59" s="198">
        <f aca="true" t="shared" si="93" ref="M59:T59">IF(M19&gt;M20,1,0)</f>
        <v>1</v>
      </c>
      <c r="N59" s="198">
        <f t="shared" si="93"/>
        <v>1</v>
      </c>
      <c r="O59" s="198">
        <f t="shared" si="93"/>
        <v>1</v>
      </c>
      <c r="P59" s="198">
        <f t="shared" si="93"/>
        <v>1</v>
      </c>
      <c r="Q59" s="198">
        <f t="shared" si="93"/>
        <v>0</v>
      </c>
      <c r="R59" s="198">
        <f t="shared" si="93"/>
        <v>0</v>
      </c>
      <c r="S59" s="198">
        <f t="shared" si="93"/>
        <v>0</v>
      </c>
      <c r="T59" s="198">
        <f t="shared" si="93"/>
        <v>0</v>
      </c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</row>
    <row r="60" spans="1:71" ht="12.75">
      <c r="A60" s="205">
        <v>0</v>
      </c>
      <c r="M60" s="198">
        <f aca="true" t="shared" si="94" ref="M60:T60">IF(M20&gt;M19,1,0)</f>
        <v>0</v>
      </c>
      <c r="N60" s="198">
        <f t="shared" si="94"/>
        <v>0</v>
      </c>
      <c r="O60" s="198">
        <f t="shared" si="94"/>
        <v>0</v>
      </c>
      <c r="P60" s="198">
        <f t="shared" si="94"/>
        <v>0</v>
      </c>
      <c r="Q60" s="198">
        <f t="shared" si="94"/>
        <v>0</v>
      </c>
      <c r="R60" s="198">
        <f t="shared" si="94"/>
        <v>0</v>
      </c>
      <c r="S60" s="198">
        <f t="shared" si="94"/>
        <v>0</v>
      </c>
      <c r="T60" s="198">
        <f t="shared" si="94"/>
        <v>0</v>
      </c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</row>
    <row r="61" spans="1:71" ht="12.75">
      <c r="A61" s="205">
        <v>0</v>
      </c>
      <c r="M61" s="198">
        <f aca="true" t="shared" si="95" ref="M61:T61">IF(M21&gt;M22,1,0)</f>
        <v>1</v>
      </c>
      <c r="N61" s="198">
        <f t="shared" si="95"/>
        <v>1</v>
      </c>
      <c r="O61" s="198">
        <f t="shared" si="95"/>
        <v>1</v>
      </c>
      <c r="P61" s="198">
        <f t="shared" si="95"/>
        <v>1</v>
      </c>
      <c r="Q61" s="198">
        <f t="shared" si="95"/>
        <v>0</v>
      </c>
      <c r="R61" s="198">
        <f t="shared" si="95"/>
        <v>0</v>
      </c>
      <c r="S61" s="198">
        <f t="shared" si="95"/>
        <v>0</v>
      </c>
      <c r="T61" s="198">
        <f t="shared" si="95"/>
        <v>0</v>
      </c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</row>
    <row r="62" spans="1:71" ht="12.75">
      <c r="A62" s="205">
        <v>0</v>
      </c>
      <c r="M62" s="198">
        <f aca="true" t="shared" si="96" ref="M62:T62">IF(M22&gt;M21,1,0)</f>
        <v>0</v>
      </c>
      <c r="N62" s="198">
        <f t="shared" si="96"/>
        <v>0</v>
      </c>
      <c r="O62" s="198">
        <f t="shared" si="96"/>
        <v>0</v>
      </c>
      <c r="P62" s="198">
        <f t="shared" si="96"/>
        <v>0</v>
      </c>
      <c r="Q62" s="198">
        <f t="shared" si="96"/>
        <v>0</v>
      </c>
      <c r="R62" s="198">
        <f t="shared" si="96"/>
        <v>0</v>
      </c>
      <c r="S62" s="198">
        <f t="shared" si="96"/>
        <v>0</v>
      </c>
      <c r="T62" s="198">
        <f t="shared" si="96"/>
        <v>0</v>
      </c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</row>
    <row r="63" spans="1:71" ht="12.75">
      <c r="A63" s="205">
        <v>0</v>
      </c>
      <c r="M63" s="198">
        <f aca="true" t="shared" si="97" ref="M63:T63">IF(M23&gt;M24,1,0)</f>
        <v>1</v>
      </c>
      <c r="N63" s="198">
        <f t="shared" si="97"/>
        <v>1</v>
      </c>
      <c r="O63" s="198">
        <f t="shared" si="97"/>
        <v>1</v>
      </c>
      <c r="P63" s="198">
        <f t="shared" si="97"/>
        <v>1</v>
      </c>
      <c r="Q63" s="198">
        <f t="shared" si="97"/>
        <v>0</v>
      </c>
      <c r="R63" s="198">
        <f t="shared" si="97"/>
        <v>0</v>
      </c>
      <c r="S63" s="198">
        <f t="shared" si="97"/>
        <v>0</v>
      </c>
      <c r="T63" s="198">
        <f t="shared" si="97"/>
        <v>0</v>
      </c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</row>
    <row r="64" spans="1:71" ht="12.75">
      <c r="A64" s="205">
        <v>0</v>
      </c>
      <c r="M64" s="198">
        <f aca="true" t="shared" si="98" ref="M64:T64">IF(M24&gt;M23,1,0)</f>
        <v>0</v>
      </c>
      <c r="N64" s="198">
        <f t="shared" si="98"/>
        <v>0</v>
      </c>
      <c r="O64" s="198">
        <f t="shared" si="98"/>
        <v>0</v>
      </c>
      <c r="P64" s="198">
        <f t="shared" si="98"/>
        <v>0</v>
      </c>
      <c r="Q64" s="198">
        <f t="shared" si="98"/>
        <v>0</v>
      </c>
      <c r="R64" s="198">
        <f t="shared" si="98"/>
        <v>0</v>
      </c>
      <c r="S64" s="198">
        <f t="shared" si="98"/>
        <v>0</v>
      </c>
      <c r="T64" s="198">
        <f t="shared" si="98"/>
        <v>0</v>
      </c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</row>
    <row r="65" spans="1:71" ht="12.75">
      <c r="A65" s="205">
        <v>0</v>
      </c>
      <c r="M65" s="198">
        <f aca="true" t="shared" si="99" ref="M65:T65">IF(M25&gt;M26,1,0)</f>
        <v>1</v>
      </c>
      <c r="N65" s="198">
        <f t="shared" si="99"/>
        <v>1</v>
      </c>
      <c r="O65" s="198">
        <f t="shared" si="99"/>
        <v>1</v>
      </c>
      <c r="P65" s="198">
        <f t="shared" si="99"/>
        <v>1</v>
      </c>
      <c r="Q65" s="198">
        <f t="shared" si="99"/>
        <v>0</v>
      </c>
      <c r="R65" s="198">
        <f t="shared" si="99"/>
        <v>0</v>
      </c>
      <c r="S65" s="198">
        <f t="shared" si="99"/>
        <v>0</v>
      </c>
      <c r="T65" s="198">
        <f t="shared" si="99"/>
        <v>0</v>
      </c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</row>
    <row r="66" spans="1:71" ht="12.75">
      <c r="A66" s="205">
        <v>0</v>
      </c>
      <c r="M66" s="198">
        <f aca="true" t="shared" si="100" ref="M66:T66">IF(M26&gt;M25,1,0)</f>
        <v>0</v>
      </c>
      <c r="N66" s="198">
        <f t="shared" si="100"/>
        <v>0</v>
      </c>
      <c r="O66" s="198">
        <f t="shared" si="100"/>
        <v>0</v>
      </c>
      <c r="P66" s="198">
        <f t="shared" si="100"/>
        <v>0</v>
      </c>
      <c r="Q66" s="198">
        <f t="shared" si="100"/>
        <v>0</v>
      </c>
      <c r="R66" s="198">
        <f t="shared" si="100"/>
        <v>0</v>
      </c>
      <c r="S66" s="198">
        <f t="shared" si="100"/>
        <v>0</v>
      </c>
      <c r="T66" s="198">
        <f t="shared" si="100"/>
        <v>0</v>
      </c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</row>
    <row r="67" spans="1:71" ht="12.75">
      <c r="A67" s="205">
        <v>0</v>
      </c>
      <c r="M67" s="198">
        <f aca="true" t="shared" si="101" ref="M67:T67">IF(M27&gt;M28,1,0)</f>
        <v>1</v>
      </c>
      <c r="N67" s="198">
        <f t="shared" si="101"/>
        <v>1</v>
      </c>
      <c r="O67" s="198">
        <f t="shared" si="101"/>
        <v>1</v>
      </c>
      <c r="P67" s="198">
        <f t="shared" si="101"/>
        <v>1</v>
      </c>
      <c r="Q67" s="198">
        <f t="shared" si="101"/>
        <v>0</v>
      </c>
      <c r="R67" s="198">
        <f t="shared" si="101"/>
        <v>0</v>
      </c>
      <c r="S67" s="198">
        <f t="shared" si="101"/>
        <v>0</v>
      </c>
      <c r="T67" s="198">
        <f t="shared" si="101"/>
        <v>0</v>
      </c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</row>
    <row r="68" spans="1:71" ht="12.75">
      <c r="A68" s="205">
        <v>0</v>
      </c>
      <c r="M68" s="198">
        <f aca="true" t="shared" si="102" ref="M68:T68">IF(M28&gt;M27,1,0)</f>
        <v>0</v>
      </c>
      <c r="N68" s="198">
        <f t="shared" si="102"/>
        <v>0</v>
      </c>
      <c r="O68" s="198">
        <f t="shared" si="102"/>
        <v>0</v>
      </c>
      <c r="P68" s="198">
        <f t="shared" si="102"/>
        <v>0</v>
      </c>
      <c r="Q68" s="198">
        <f t="shared" si="102"/>
        <v>0</v>
      </c>
      <c r="R68" s="198">
        <f t="shared" si="102"/>
        <v>0</v>
      </c>
      <c r="S68" s="198">
        <f t="shared" si="102"/>
        <v>0</v>
      </c>
      <c r="T68" s="198">
        <f t="shared" si="102"/>
        <v>0</v>
      </c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</row>
    <row r="69" spans="1:71" ht="12.75">
      <c r="A69" s="205">
        <v>0</v>
      </c>
      <c r="M69" s="198">
        <f aca="true" t="shared" si="103" ref="M69:T69">IF(M29&gt;M30,1,0)</f>
        <v>1</v>
      </c>
      <c r="N69" s="198">
        <f t="shared" si="103"/>
        <v>1</v>
      </c>
      <c r="O69" s="198">
        <f t="shared" si="103"/>
        <v>1</v>
      </c>
      <c r="P69" s="198">
        <f t="shared" si="103"/>
        <v>1</v>
      </c>
      <c r="Q69" s="198">
        <f t="shared" si="103"/>
        <v>0</v>
      </c>
      <c r="R69" s="198">
        <f t="shared" si="103"/>
        <v>0</v>
      </c>
      <c r="S69" s="198">
        <f t="shared" si="103"/>
        <v>0</v>
      </c>
      <c r="T69" s="198">
        <f t="shared" si="103"/>
        <v>0</v>
      </c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</row>
    <row r="70" spans="1:71" ht="12.75">
      <c r="A70" s="205">
        <v>0</v>
      </c>
      <c r="M70" s="198">
        <f aca="true" t="shared" si="104" ref="M70:T70">IF(M30&gt;M29,1,0)</f>
        <v>0</v>
      </c>
      <c r="N70" s="198">
        <f t="shared" si="104"/>
        <v>0</v>
      </c>
      <c r="O70" s="198">
        <f t="shared" si="104"/>
        <v>0</v>
      </c>
      <c r="P70" s="198">
        <f t="shared" si="104"/>
        <v>0</v>
      </c>
      <c r="Q70" s="198">
        <f t="shared" si="104"/>
        <v>0</v>
      </c>
      <c r="R70" s="198">
        <f t="shared" si="104"/>
        <v>0</v>
      </c>
      <c r="S70" s="198">
        <f t="shared" si="104"/>
        <v>0</v>
      </c>
      <c r="T70" s="198">
        <f t="shared" si="104"/>
        <v>0</v>
      </c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</row>
    <row r="71" spans="1:71" ht="12.75">
      <c r="A71" s="205">
        <v>0</v>
      </c>
      <c r="M71" s="198">
        <f aca="true" t="shared" si="105" ref="M71:T71">IF(M31&gt;M32,1,0)</f>
        <v>1</v>
      </c>
      <c r="N71" s="198">
        <f t="shared" si="105"/>
        <v>1</v>
      </c>
      <c r="O71" s="198">
        <f t="shared" si="105"/>
        <v>1</v>
      </c>
      <c r="P71" s="198">
        <f t="shared" si="105"/>
        <v>1</v>
      </c>
      <c r="Q71" s="198">
        <f t="shared" si="105"/>
        <v>0</v>
      </c>
      <c r="R71" s="198">
        <f t="shared" si="105"/>
        <v>0</v>
      </c>
      <c r="S71" s="198">
        <f t="shared" si="105"/>
        <v>0</v>
      </c>
      <c r="T71" s="198">
        <f t="shared" si="105"/>
        <v>0</v>
      </c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</row>
    <row r="72" spans="1:71" ht="12.75">
      <c r="A72" s="205">
        <v>0</v>
      </c>
      <c r="M72" s="198">
        <f aca="true" t="shared" si="106" ref="M72:T72">IF(M32&gt;M31,1,0)</f>
        <v>0</v>
      </c>
      <c r="N72" s="198">
        <f t="shared" si="106"/>
        <v>0</v>
      </c>
      <c r="O72" s="198">
        <f t="shared" si="106"/>
        <v>0</v>
      </c>
      <c r="P72" s="198">
        <f t="shared" si="106"/>
        <v>0</v>
      </c>
      <c r="Q72" s="198">
        <f t="shared" si="106"/>
        <v>0</v>
      </c>
      <c r="R72" s="198">
        <f t="shared" si="106"/>
        <v>0</v>
      </c>
      <c r="S72" s="198">
        <f t="shared" si="106"/>
        <v>0</v>
      </c>
      <c r="T72" s="198">
        <f t="shared" si="106"/>
        <v>0</v>
      </c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</row>
    <row r="73" spans="1:71" ht="12.75">
      <c r="A73" s="205">
        <v>0</v>
      </c>
      <c r="M73" s="198">
        <f aca="true" t="shared" si="107" ref="M73:T73">IF(M33&gt;M34,1,0)</f>
        <v>1</v>
      </c>
      <c r="N73" s="198">
        <f t="shared" si="107"/>
        <v>1</v>
      </c>
      <c r="O73" s="198">
        <f t="shared" si="107"/>
        <v>1</v>
      </c>
      <c r="P73" s="198">
        <f t="shared" si="107"/>
        <v>1</v>
      </c>
      <c r="Q73" s="198">
        <f t="shared" si="107"/>
        <v>0</v>
      </c>
      <c r="R73" s="198">
        <f t="shared" si="107"/>
        <v>0</v>
      </c>
      <c r="S73" s="198">
        <f t="shared" si="107"/>
        <v>0</v>
      </c>
      <c r="T73" s="198">
        <f t="shared" si="107"/>
        <v>0</v>
      </c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</row>
    <row r="74" spans="1:71" ht="12.75">
      <c r="A74" s="205">
        <v>0</v>
      </c>
      <c r="M74" s="198">
        <f aca="true" t="shared" si="108" ref="M74:T74">IF(M34&gt;M33,1,0)</f>
        <v>0</v>
      </c>
      <c r="N74" s="198">
        <f t="shared" si="108"/>
        <v>0</v>
      </c>
      <c r="O74" s="198">
        <f t="shared" si="108"/>
        <v>0</v>
      </c>
      <c r="P74" s="198">
        <f t="shared" si="108"/>
        <v>0</v>
      </c>
      <c r="Q74" s="198">
        <f t="shared" si="108"/>
        <v>0</v>
      </c>
      <c r="R74" s="198">
        <f t="shared" si="108"/>
        <v>0</v>
      </c>
      <c r="S74" s="198">
        <f t="shared" si="108"/>
        <v>0</v>
      </c>
      <c r="T74" s="198">
        <f t="shared" si="108"/>
        <v>0</v>
      </c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</row>
    <row r="76" ht="12.75" hidden="1"/>
    <row r="77" spans="13:67" ht="12.75" hidden="1">
      <c r="M77" s="107" t="str">
        <f>CONCATENATE(M3,":",M4," - ",N3,":",N4," - ",O3,":",O4," - ",P3,":",P4," - ",Q3,":",Q4," - ",R3,":",R4," - ")</f>
        <v>18:0 - 16:0 - 17:0 - 8:0 - 0:0 - 0:0 - </v>
      </c>
      <c r="S77" s="107" t="str">
        <f>CONCATENATE(S3,":",S4," - ",T3,":",T4)</f>
        <v>0:0 - 0:0</v>
      </c>
      <c r="Y77" s="107" t="str">
        <f>CONCATENATE(Y3,":",Y4," - ",Z3,":",Z4," - ",AA3,":",AA4," - ",AB3,":",AB4," - ",AC3,":",AC4," - ",AD3,":",AD4," - ")</f>
        <v>18:20 - 16:17 - 17:17 - 8:7 - 0:0 - 0:0 - </v>
      </c>
      <c r="AE77" s="107" t="str">
        <f>CONCATENATE(AE3,":",AE4," - ",AF3,":",AF4)</f>
        <v>0:0 - 0:0</v>
      </c>
      <c r="AK77" s="107" t="str">
        <f>CONCATENATE(AK3,":",AK4," - ",AL3,":",AL4," - ",AM3,":",AM4," - ",AN3,":",AN4," - ",AO3,":",AO4," - ",AP3,":",AP4," - ")</f>
        <v>20:19 - 17:19 - 17:16 - 7:8 - 0:0 - 0:0 - </v>
      </c>
      <c r="AQ77" s="107" t="str">
        <f>CONCATENATE(AQ3,":",AQ4," - ",AR3,":",AR4)</f>
        <v>0:0 - 0:0</v>
      </c>
      <c r="AW77" s="107" t="str">
        <f>CONCATENATE(AW3,":",AW4," - ",AX3,":",AX4," - ",AY3,":",AY4," - ",AZ3,":",AZ4," - ",BA3,":",BA4," - ",BB3,":",BB4," - ")</f>
        <v>19:19 - 19:17 - 16:17 - 8:7 - 0:0 - 0:0 - </v>
      </c>
      <c r="BC77" s="107" t="str">
        <f>CONCATENATE(BC3,":",BC4," - ",BD3,":",BD4)</f>
        <v>0:0 - 0:0</v>
      </c>
      <c r="BI77" s="107" t="str">
        <f>CONCATENATE(BI3,":",BI4," - ",BJ3,":",BJ4," - ",BK3,":",BK4," - ",BL3,":",BL4," - ",BM3,":",BM4," - ",BN3,":",BN4," - ")</f>
        <v>19:18 - 19:18 - 16:17 - 8:7 - 0:0 - 0:0 - </v>
      </c>
      <c r="BO77" s="107" t="str">
        <f>CONCATENATE(BO3,":",BO4," - ",BP3,":",BP4)</f>
        <v>0:0 - 0:0</v>
      </c>
    </row>
    <row r="78" ht="12.75" hidden="1"/>
    <row r="79" spans="13:55" ht="12.75" hidden="1">
      <c r="M79" s="107" t="str">
        <f>CONCATENATE(M5,":",M6," - ",N5,":",N6," - ",O5,":",O6," - ",P5,":",P6," - ",Q5,":",Q6," - ",R5,":",R6," - ")</f>
        <v>20:0 - 17:0 - 17:0 - 7:0 - 0:0 - 0:0 - </v>
      </c>
      <c r="S79" s="107" t="str">
        <f>CONCATENATE(S5,":",S6," - ",T5,":",T6)</f>
        <v>0:0 - 0:0</v>
      </c>
      <c r="Y79" s="107" t="str">
        <f>CONCATENATE(Y5,":",Y6," - ",Z5,":",Z6," - ",AA5,":",AA6," - ",AB5,":",AB6," - ",AC5,":",AC6," - ",AD5,":",AD6," - ")</f>
        <v>16:19 - 17:19 - 17:16 - 7:8 - 0:0 - 0:0 - </v>
      </c>
      <c r="AE79" s="107" t="str">
        <f>CONCATENATE(AE5,":",AE6," - ",AF5,":",AF6)</f>
        <v>0:0 - 0:0</v>
      </c>
      <c r="AK79" s="107" t="str">
        <f>CONCATENATE(AK5,":",AK6," - ",AL5,":",AL6," - ",AM5,":",AM6," - ",AN5,":",AN6," - ",AO5,":",AO6," - ",AP5,":",AP6," - ")</f>
        <v>19:18 - 17:15 - 17:17 - 7:8 - 0:0 - 0:0 - </v>
      </c>
      <c r="AQ79" s="107" t="str">
        <f>CONCATENATE(AQ5,":",AQ6," - ",AR5,":",AR6)</f>
        <v>0:0 - 0:0</v>
      </c>
      <c r="AW79" s="107" t="str">
        <f>CONCATENATE(AW5,":",AW6," - ",AX5,":",AX6," - ",AY5,":",AY6," - ",AZ5,":",AZ6," - ",BA5,":",BA6," - ",BB5,":",BB6," - ")</f>
        <v>17:18 - 19:18 - 16:17 - 7:7 - 0:0 - 0:0 - </v>
      </c>
      <c r="BC79" s="107" t="str">
        <f>CONCATENATE(BC5,":",BC6," - ",BD5,":",BD6)</f>
        <v>0:0 - 0:0</v>
      </c>
    </row>
    <row r="80" ht="12.75" hidden="1"/>
    <row r="81" spans="13:43" ht="12.75" hidden="1">
      <c r="M81" s="107" t="str">
        <f>CONCATENATE(M7,":",M8," - ",N7,":",N8," - ",O7,":",O8," - ",P7,":",P8," - ",Q7,":",Q8," - ",R7,":",R8," - ")</f>
        <v>16:0 - 17:0 - 17:0 - 7:0 - 0:0 - 0:0 - </v>
      </c>
      <c r="S81" s="107" t="str">
        <f>CONCATENATE(S7,":",S8," - ",T7,":",T8)</f>
        <v>0:0 - 0:0</v>
      </c>
      <c r="Y81" s="107" t="str">
        <f>CONCATENATE(Y7,":",Y8," - ",Z7,":",Z8," - ",AA7,":",AA8," - ",AB7,":",AB8," - ",AC7,":",AC8," - ",AD7,":",AD8," - ")</f>
        <v>19:17 - 17:12 - 17:17 - 7:7 - 0:0 - 0:0 - </v>
      </c>
      <c r="AE81" s="107" t="str">
        <f>CONCATENATE(AE7,":",AE8," - ",AF7,":",AF8)</f>
        <v>0:0 - 0:0</v>
      </c>
      <c r="AK81" s="107" t="str">
        <f>CONCATENATE(AK7,":",AK8," - ",AL7,":",AL8," - ",AM7,":",AM8," - ",AN7,":",AN8," - ",AO7,":",AO8," - ",AP7,":",AP8," - ")</f>
        <v>17:16 - 19:18 - 16:17 - 7:7 - 0:0 - 0:0 - </v>
      </c>
      <c r="AQ81" s="107" t="str">
        <f>CONCATENATE(AQ7,":",AQ8," - ",AR7,":",AR8)</f>
        <v>0:0 - 0:0</v>
      </c>
    </row>
    <row r="82" spans="61:67" ht="12.75" hidden="1">
      <c r="BI82" s="107" t="str">
        <f aca="true" t="shared" si="109" ref="BI82:BI90">CONCATENATE(BI8,":",BI9," - ",BJ8,":",BJ9," - ",BK8,":",BK9," - ",BL8,":",BL9," - ",BM8,":",BM9," - ",BN8,":",BN9," - ")</f>
        <v>: - : - : - : - : - : - </v>
      </c>
      <c r="BO82" s="107" t="str">
        <f aca="true" t="shared" si="110" ref="BO82:BO90">CONCATENATE(BO8,":",BO9," - ",BP8,":",BP9)</f>
        <v>: - :</v>
      </c>
    </row>
    <row r="83" spans="13:43" ht="12.75" hidden="1">
      <c r="M83" s="107" t="str">
        <f>CONCATENATE(M9,":",M10," - ",N9,":",N10," - ",O9,":",O10," - ",P9,":",P10," - ",Q9,":",Q10," - ",R9,":",R10," - ")</f>
        <v>19:0 - 19:0 - 16:0 - 8:0 - 0:0 - 0:0 - </v>
      </c>
      <c r="S83" s="107" t="str">
        <f>CONCATENATE(S9,":",S10," - ",T9,":",T10)</f>
        <v>0:0 - 0:0</v>
      </c>
      <c r="Y83" s="107" t="str">
        <f>CONCATENATE(Y9,":",Y10," - ",Z9,":",Z10," - ",AA9,":",AA10," - ",AB9,":",AB10," - ",AC9,":",AC10," - ",AD9,":",AD10," - ")</f>
        <v>18:19 - 15:15 - 17:16 - 8:4 - 0:0 - 0:0 - </v>
      </c>
      <c r="AE83" s="107" t="str">
        <f>CONCATENATE(AE9,":",AE10," - ",AF9,":",AF10)</f>
        <v>0:0 - 0:0</v>
      </c>
      <c r="AK83" s="107" t="str">
        <f>CONCATENATE(AK9,":",AK10," - ",AL9,":",AL10," - ",AM9,":",AM10," - ",AN9,":",AN10," - ",AO9,":",AO10," - ",AP9,":",AP10," - ")</f>
        <v>18:22 - 18:16 - 17:13 - 7:7 - 0:0 - 0:0 - </v>
      </c>
      <c r="AQ83" s="107" t="str">
        <f>CONCATENATE(AQ9,":",AQ10," - ",AR9,":",AR10)</f>
        <v>0:0 - 0:0</v>
      </c>
    </row>
    <row r="84" spans="61:67" ht="12.75" hidden="1">
      <c r="BI84" s="107" t="str">
        <f t="shared" si="109"/>
        <v>: - : - : - : - : - : - </v>
      </c>
      <c r="BO84" s="107" t="str">
        <f t="shared" si="110"/>
        <v>: - :</v>
      </c>
    </row>
    <row r="85" spans="13:31" ht="12.75" hidden="1">
      <c r="M85" s="107" t="str">
        <f>CONCATENATE(M11,":",M12," - ",N11,":",N12," - ",O11,":",O12," - ",P11,":",P12," - ",Q11,":",Q12," - ",R11,":",R12," - ")</f>
        <v>19:0 - 17:0 - 17:0 - 7:0 - 0:0 - 0:0 - </v>
      </c>
      <c r="S85" s="107" t="str">
        <f>CONCATENATE(S11,":",S12," - ",T11,":",T12)</f>
        <v>0:0 - 0:0</v>
      </c>
      <c r="Y85" s="107" t="str">
        <f>CONCATENATE(Y11,":",Y12," - ",Z11,":",Z12," - ",AA11,":",AA12," - ",AB11,":",AB12," - ",AC11,":",AC12," - ",AD11,":",AD12," - ")</f>
        <v>17:17 - 19:18 - 16:17 - 7:7 - 0:0 - 0:0 - </v>
      </c>
      <c r="AE85" s="107" t="str">
        <f>CONCATENATE(AE11,":",AE12," - ",AF11,":",AF12)</f>
        <v>0:0 - 0:0</v>
      </c>
    </row>
    <row r="86" ht="12.75" hidden="1"/>
    <row r="87" spans="13:31" ht="12.75" hidden="1">
      <c r="M87" s="107" t="str">
        <f>CONCATENATE(M13,":",M14," - ",N13,":",N14," - ",O13,":",O14," - ",P13,":",P14," - ",Q13,":",Q14," - ",R13,":",R14," - ")</f>
        <v>17:0 - 12:0 - 17:0 - 7:0 - 0:0 - 0:0 - </v>
      </c>
      <c r="S87" s="107" t="str">
        <f>CONCATENATE(S13,":",S14," - ",T13,":",T14)</f>
        <v>0:0 - 0:0</v>
      </c>
      <c r="Y87" s="107" t="str">
        <f>CONCATENATE(Y13,":",Y14," - ",Z13,":",Z14," - ",AA13,":",AA14," - ",AB13,":",AB14," - ",AC13,":",AC14," - ",AD13,":",AD14," - ")</f>
        <v>19:16 - 11:18 - 10:17 - 5:7 - 0:0 - 0:0 - </v>
      </c>
      <c r="AE87" s="107" t="str">
        <f>CONCATENATE(AE13,":",AE14," - ",AF13,":",AF14)</f>
        <v>0:0 - 0:0</v>
      </c>
    </row>
    <row r="88" spans="61:67" ht="12.75" hidden="1">
      <c r="BI88" s="107" t="str">
        <f t="shared" si="109"/>
        <v>19:21 - 19:13 - 16:14 - 8:7 - 0:0 - 0:0 - </v>
      </c>
      <c r="BO88" s="107" t="str">
        <f t="shared" si="110"/>
        <v>0:0 - 0:0</v>
      </c>
    </row>
    <row r="89" spans="13:31" ht="12.75" hidden="1">
      <c r="M89" s="107" t="str">
        <f>CONCATENATE(M15,":",M16," - ",N15,":",N16," - ",O15,":",O16," - ",P15,":",P16," - ",Q15,":",Q16," - ",R15,":",R16," - ")</f>
        <v>18:0 - 15:0 - 17:0 - 8:0 - 0:0 - 0:0 - </v>
      </c>
      <c r="S89" s="107" t="str">
        <f>CONCATENATE(S15,":",S16," - ",T15,":",T16)</f>
        <v>0:0 - 0:0</v>
      </c>
      <c r="Y89" s="107" t="str">
        <f>CONCATENATE(Y15,":",Y16," - ",Z15,":",Z16," - ",AA15,":",AA16," - ",AB15,":",AB16," - ",AC15,":",AC16," - ",AD15,":",AD16," - ")</f>
        <v>21:18 - 13:18 - 14:17 - 7:7 - 0:0 - 0:0 - </v>
      </c>
      <c r="AE89" s="107" t="str">
        <f>CONCATENATE(AE15,":",AE16," - ",AF15,":",AF16)</f>
        <v>0:0 - 0:0</v>
      </c>
    </row>
    <row r="90" spans="61:67" ht="12.75" hidden="1">
      <c r="BI90" s="107" t="str">
        <f t="shared" si="109"/>
        <v>: - : - : - : - : - : - </v>
      </c>
      <c r="BO90" s="107" t="str">
        <f t="shared" si="110"/>
        <v>: - :</v>
      </c>
    </row>
    <row r="91" spans="13:31" ht="12.75" hidden="1">
      <c r="M91" s="107" t="str">
        <f>CONCATENATE(M17,":",M18," - ",N17,":",N18," - ",O17,":",O18," - ",P17,":",P18," - ",Q17,":",Q18," - ",R17,":",R18," - ")</f>
        <v>19:0 - 15:0 - 16:0 - 4:0 - 0:0 - 0:0 - </v>
      </c>
      <c r="S91" s="107" t="str">
        <f>CONCATENATE(S17,":",S18," - ",T17,":",T18)</f>
        <v>0:0 - 0:0</v>
      </c>
      <c r="Y91" s="107" t="str">
        <f>CONCATENATE(Y17,":",Y18," - ",Z17,":",Z18," - ",AA17,":",AA18," - ",AB17,":",AB18," - ",AC17,":",AC18," - ",AD17,":",AD18," - ")</f>
        <v>22:16 - 16:14 - 13:11 - 7:1 - 0:0 - 0:0 - </v>
      </c>
      <c r="AE91" s="107" t="str">
        <f>CONCATENATE(AE17,":",AE18," - ",AF17,":",AF18)</f>
        <v>0:0 - 0:0</v>
      </c>
    </row>
    <row r="92" ht="12.75" hidden="1"/>
    <row r="93" spans="13:19" ht="12.75" hidden="1">
      <c r="M93" s="107" t="str">
        <f>CONCATENATE(M19,":",M20," - ",N19,":",N20," - ",O19,":",O20," - ",P19,":",P20," - ",Q19,":",Q20," - ",R19,":",R20," - ")</f>
        <v>17:0 - 19:0 - 16:0 - 7:0 - 0:0 - 0:0 - </v>
      </c>
      <c r="S93" s="107" t="str">
        <f>CONCATENATE(S19,":",S20," - ",T19,":",T20)</f>
        <v>0:0 - 0:0</v>
      </c>
    </row>
    <row r="94" ht="12.75" hidden="1"/>
    <row r="95" spans="13:19" ht="12.75" hidden="1">
      <c r="M95" s="107" t="str">
        <f>CONCATENATE(M21,":",M22," - ",N21,":",N22," - ",O21,":",O22," - ",P21,":",P22," - ",Q21,":",Q22," - ",R21,":",R22," - ")</f>
        <v>17:0 - 18:0 - 17:0 - 7:0 - 0:0 - 0:0 - </v>
      </c>
      <c r="S95" s="107" t="str">
        <f>CONCATENATE(S21,":",S22," - ",T21,":",T22)</f>
        <v>0:0 - 0:0</v>
      </c>
    </row>
    <row r="96" ht="12.75" hidden="1"/>
    <row r="97" spans="13:19" ht="12.75" hidden="1">
      <c r="M97" s="107" t="str">
        <f>CONCATENATE(M23,":",M24," - ",N23,":",N24," - ",O23,":",O24," - ",P23,":",P24," - ",Q23,":",Q24," - ",R23,":",R24," - ")</f>
        <v>19:0 - 11:0 - 10:0 - 5:0 - 0:0 - 0:0 - </v>
      </c>
      <c r="S97" s="107" t="str">
        <f>CONCATENATE(S23,":",S24," - ",T23,":",T24)</f>
        <v>0:0 - 0:0</v>
      </c>
    </row>
    <row r="98" ht="12.75" hidden="1"/>
    <row r="99" spans="13:19" ht="12.75" hidden="1">
      <c r="M99" s="107" t="str">
        <f>CONCATENATE(M25,":",M26," - ",N25,":",N26," - ",O25,":",O26," - ",P25,":",P26," - ",Q25,":",Q26," - ",R25,":",R26," - ")</f>
        <v>16:0 - 18:0 - 17:0 - 7:0 - 0:0 - 0:0 - </v>
      </c>
      <c r="S99" s="107" t="str">
        <f>CONCATENATE(S25,":",S26," - ",T25,":",T26)</f>
        <v>0:0 - 0:0</v>
      </c>
    </row>
    <row r="100" ht="12.75" hidden="1"/>
    <row r="101" spans="13:19" ht="12.75" hidden="1">
      <c r="M101" s="107" t="str">
        <f>CONCATENATE(M27,":",M28," - ",N27,":",N28," - ",O27,":",O28," - ",P27,":",P28," - ",Q27,":",Q28," - ",R27,":",R28," - ")</f>
        <v>21:0 - 13:0 - 14:0 - 7:0 - 0:0 - 0:0 - </v>
      </c>
      <c r="S101" s="107" t="str">
        <f>CONCATENATE(S27,":",S28," - ",T27,":",T28)</f>
        <v>0:0 - 0:0</v>
      </c>
    </row>
    <row r="102" ht="12.75" hidden="1"/>
    <row r="103" spans="13:19" ht="12.75" hidden="1">
      <c r="M103" s="107" t="str">
        <f>CONCATENATE(M29,":",M30," - ",N29,":",N30," - ",O29,":",O30," - ",P29,":",P30," - ",Q29,":",Q30," - ",R29,":",R30," - ")</f>
        <v>18:0 - 18:0 - 17:0 - 7:0 - 0:0 - 0:0 - </v>
      </c>
      <c r="S103" s="107" t="str">
        <f>CONCATENATE(S29,":",S30," - ",T29,":",T30)</f>
        <v>0:0 - 0:0</v>
      </c>
    </row>
    <row r="104" ht="12.75" hidden="1"/>
    <row r="105" spans="13:19" ht="12.75" hidden="1">
      <c r="M105" s="107" t="str">
        <f>CONCATENATE(M31,":",M32," - ",N31,":",N32," - ",O31,":",O32," - ",P31,":",P32," - ",Q31,":",Q32," - ",R31,":",R32," - ")</f>
        <v>22:0 - 16:0 - 13:0 - 7:0 - 0:0 - 0:0 - </v>
      </c>
      <c r="S105" s="107" t="str">
        <f>CONCATENATE(S31,":",S32," - ",T31,":",T32)</f>
        <v>0:0 - 0:0</v>
      </c>
    </row>
    <row r="106" ht="12.75" hidden="1"/>
    <row r="107" spans="13:19" ht="12.75" hidden="1">
      <c r="M107" s="107" t="str">
        <f>CONCATENATE(M33,":",M34," - ",N33,":",N34," - ",O33,":",O34," - ",P33,":",P34," - ",Q33,":",Q34," - ",R33,":",R34," - ")</f>
        <v>16:0 - 14:0 - 11:0 - 1:0 - 0:0 - 0:0 - </v>
      </c>
      <c r="S107" s="107" t="str">
        <f>CONCATENATE(S33,":",S34," - ",T33,":",T34)</f>
        <v>0:0 - 0:0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BM111"/>
  <sheetViews>
    <sheetView zoomScale="90" zoomScaleNormal="90" zoomScalePageLayoutView="0" workbookViewId="0" topLeftCell="AX1">
      <selection activeCell="BN26" sqref="BN26"/>
    </sheetView>
  </sheetViews>
  <sheetFormatPr defaultColWidth="9.140625" defaultRowHeight="15"/>
  <cols>
    <col min="1" max="1" width="49.8515625" style="107" bestFit="1" customWidth="1"/>
    <col min="2" max="12" width="0.5625" style="107" customWidth="1"/>
    <col min="13" max="13" width="49.8515625" style="107" bestFit="1" customWidth="1"/>
    <col min="14" max="24" width="0.5625" style="107" customWidth="1"/>
    <col min="25" max="25" width="49.8515625" style="107" bestFit="1" customWidth="1"/>
    <col min="26" max="36" width="0.5625" style="107" customWidth="1"/>
    <col min="37" max="37" width="48.8515625" style="107" bestFit="1" customWidth="1"/>
    <col min="38" max="48" width="0.5625" style="107" customWidth="1"/>
    <col min="49" max="49" width="49.8515625" style="107" bestFit="1" customWidth="1"/>
    <col min="50" max="50" width="71.421875" style="107" customWidth="1"/>
    <col min="51" max="51" width="2.7109375" style="107" hidden="1" customWidth="1"/>
    <col min="52" max="52" width="12.140625" style="108" hidden="1" customWidth="1"/>
    <col min="53" max="53" width="2.140625" style="107" hidden="1" customWidth="1"/>
    <col min="54" max="54" width="2.7109375" style="107" bestFit="1" customWidth="1"/>
    <col min="55" max="55" width="13.57421875" style="108" bestFit="1" customWidth="1"/>
    <col min="56" max="56" width="1.8515625" style="107" bestFit="1" customWidth="1"/>
    <col min="57" max="57" width="3.00390625" style="107" bestFit="1" customWidth="1"/>
    <col min="58" max="58" width="16.140625" style="107" bestFit="1" customWidth="1"/>
    <col min="59" max="59" width="2.00390625" style="107" bestFit="1" customWidth="1"/>
    <col min="60" max="60" width="3.00390625" style="107" bestFit="1" customWidth="1"/>
    <col min="61" max="61" width="16.140625" style="107" bestFit="1" customWidth="1"/>
    <col min="62" max="62" width="2.00390625" style="107" bestFit="1" customWidth="1"/>
    <col min="63" max="63" width="3.8515625" style="107" bestFit="1" customWidth="1"/>
    <col min="64" max="64" width="15.57421875" style="107" bestFit="1" customWidth="1"/>
    <col min="65" max="65" width="3.140625" style="107" customWidth="1"/>
    <col min="66" max="16384" width="9.140625" style="107" customWidth="1"/>
  </cols>
  <sheetData>
    <row r="1" ht="13.5" thickBot="1">
      <c r="A1" s="106" t="s">
        <v>43</v>
      </c>
    </row>
    <row r="2" spans="1:56" ht="13.5" thickBot="1">
      <c r="A2" s="109" t="str">
        <f>Сетка!L2</f>
        <v>1/16</v>
      </c>
      <c r="M2" s="109" t="str">
        <f>Сетка!X2</f>
        <v>1/8</v>
      </c>
      <c r="Y2" s="109" t="str">
        <f>Сетка!AJ2</f>
        <v>1/4</v>
      </c>
      <c r="AK2" s="109" t="str">
        <f>Сетка!AV2</f>
        <v>1/2</v>
      </c>
      <c r="AW2" s="109" t="str">
        <f>Сетка!BH2</f>
        <v>финал РТ</v>
      </c>
      <c r="AY2" s="110">
        <f>Сетка!K3</f>
        <v>1</v>
      </c>
      <c r="AZ2" s="111" t="str">
        <f>Сетка!L3</f>
        <v>URSAlex</v>
      </c>
      <c r="BA2" s="112">
        <f>Сетка!U3</f>
        <v>4</v>
      </c>
      <c r="BB2" s="113"/>
      <c r="BC2" s="114"/>
      <c r="BD2" s="113"/>
    </row>
    <row r="3" spans="1:56" ht="13.5" thickBot="1">
      <c r="A3" s="115" t="str">
        <f>CONCATENATE(Сетка!L3,"(",Сетка!K3,")"," - ",Сетка!L4,"(",Сетка!K4,")"," - ",Сетка!U3,":",Сетка!U4," (",Сетка!V3,":",Сетка!V4,")")</f>
        <v>URSAlex(1) - 0(32) - 4:0 (59:0)</v>
      </c>
      <c r="B3" s="115"/>
      <c r="D3" s="115"/>
      <c r="F3" s="115"/>
      <c r="H3" s="115"/>
      <c r="J3" s="115"/>
      <c r="L3" s="115"/>
      <c r="M3" s="115" t="str">
        <f>CONCATENATE(Сетка!X3,"(",Сетка!W3,")"," - ",Сетка!X4,"(",Сетка!W4,")"," - ",Сетка!AG3,":",Сетка!AG4," (",Сетка!AH3,":",Сетка!AH4,")")</f>
        <v>URSAlex(1) - combat(16) - 1:2 (59:61)</v>
      </c>
      <c r="O3" s="115"/>
      <c r="Q3" s="115"/>
      <c r="S3" s="115"/>
      <c r="Y3" s="115" t="str">
        <f>CONCATENATE(Сетка!AJ3,"(",Сетка!AI3,")"," - ",Сетка!AJ4,"(",Сетка!AI4,")"," - ",Сетка!AS3,":",Сетка!AS4," (",Сетка!AT3,":",Сетка!AT4,")")</f>
        <v>combat(16) - aks(8) - 2:2 (61:62)</v>
      </c>
      <c r="AK3" s="115" t="str">
        <f>CONCATENATE(Сетка!AV3,"(",Сетка!AU3,")"," - ",Сетка!AV4,"(",Сетка!AU4,")"," - ",Сетка!BE3,":",Сетка!BE4," (",Сетка!BF3,":",Сетка!BF4,")")</f>
        <v>aks(8) - sass1954(5) - 2:1 (62:60)</v>
      </c>
      <c r="AW3" s="115" t="str">
        <f>CONCATENATE(Сетка!BH3,"(",Сетка!BG3,")"," - ",Сетка!BH4,"(",Сетка!BG4,")"," - ",Сетка!BQ3,":",Сетка!BQ4," (",Сетка!BR3,":",Сетка!BR4,")")</f>
        <v>aks(8) - Математик(10) - 3:1 (62:60)</v>
      </c>
      <c r="AY3" s="116">
        <f>Сетка!K4</f>
        <v>32</v>
      </c>
      <c r="AZ3" s="117">
        <f>Сетка!L4</f>
        <v>0</v>
      </c>
      <c r="BA3" s="118">
        <f>Сетка!U4</f>
        <v>0</v>
      </c>
      <c r="BB3" s="119">
        <f>Сетка!W3</f>
        <v>1</v>
      </c>
      <c r="BC3" s="111" t="str">
        <f>Сетка!X3</f>
        <v>URSAlex</v>
      </c>
      <c r="BD3" s="112">
        <f>Сетка!AG3</f>
        <v>1</v>
      </c>
    </row>
    <row r="4" spans="1:59" ht="12.75">
      <c r="A4" s="107" t="str">
        <f>CONCATENATE(Сетка!M77,Сетка!S77)</f>
        <v>18:0 - 16:0 - 17:0 - 8:0 - 0:0 - 0:0 - 0:0 - 0:0</v>
      </c>
      <c r="M4" s="107" t="str">
        <f>CONCATENATE(Сетка!Y77,Сетка!AE77)</f>
        <v>18:20 - 16:17 - 17:17 - 8:7 - 0:0 - 0:0 - 0:0 - 0:0</v>
      </c>
      <c r="Y4" s="107" t="str">
        <f>CONCATENATE(Сетка!AK77,Сетка!AQ77)</f>
        <v>20:19 - 17:19 - 17:16 - 7:8 - 0:0 - 0:0 - 0:0 - 0:0</v>
      </c>
      <c r="AK4" s="107" t="str">
        <f>CONCATENATE(Сетка!AW77,Сетка!BC77)</f>
        <v>19:19 - 19:17 - 16:17 - 8:7 - 0:0 - 0:0 - 0:0 - 0:0</v>
      </c>
      <c r="AW4" s="107" t="str">
        <f>CONCATENATE(Сетка!BI77,Сетка!BO77)</f>
        <v>19:18 - 19:18 - 16:17 - 8:7 - 0:0 - 0:0 - 0:0 - 0:0</v>
      </c>
      <c r="AY4" s="120">
        <f>Сетка!K5</f>
        <v>16</v>
      </c>
      <c r="AZ4" s="121" t="str">
        <f>Сетка!L5</f>
        <v>combat</v>
      </c>
      <c r="BA4" s="122">
        <f>Сетка!U5</f>
        <v>4</v>
      </c>
      <c r="BB4" s="123">
        <f>Сетка!W4</f>
        <v>16</v>
      </c>
      <c r="BC4" s="117" t="str">
        <f>Сетка!X4</f>
        <v>combat</v>
      </c>
      <c r="BD4" s="118">
        <f>Сетка!AG4</f>
        <v>2</v>
      </c>
      <c r="BE4" s="264">
        <f>Сетка!AI3</f>
        <v>16</v>
      </c>
      <c r="BF4" s="268" t="str">
        <f>Сетка!AJ3</f>
        <v>combat</v>
      </c>
      <c r="BG4" s="260">
        <f>Сетка!AS3</f>
        <v>2</v>
      </c>
    </row>
    <row r="5" spans="1:59" ht="15" customHeight="1">
      <c r="A5" s="124"/>
      <c r="M5" s="124"/>
      <c r="Y5" s="124"/>
      <c r="AK5" s="124"/>
      <c r="AY5" s="116">
        <f>Сетка!K6</f>
        <v>17</v>
      </c>
      <c r="AZ5" s="117">
        <f>Сетка!L6</f>
        <v>0</v>
      </c>
      <c r="BA5" s="118">
        <f>Сетка!U6</f>
        <v>0</v>
      </c>
      <c r="BB5" s="125"/>
      <c r="BC5" s="126"/>
      <c r="BD5" s="127"/>
      <c r="BE5" s="265"/>
      <c r="BF5" s="269"/>
      <c r="BG5" s="261"/>
    </row>
    <row r="6" spans="1:59" ht="12.75">
      <c r="A6" s="115" t="str">
        <f>CONCATENATE(Сетка!L5,"(",Сетка!K5,")"," - ",Сетка!L6,"(",Сетка!K6,")"," - ",Сетка!U5,":",Сетка!U6," (",Сетка!V5,":",Сетка!V6,")")</f>
        <v>combat(16) - 0(17) - 4:0 (61:0)</v>
      </c>
      <c r="M6" s="115" t="str">
        <f>CONCATENATE(Сетка!X5,"(",Сетка!W5,")"," - ",Сетка!X6,"(",Сетка!W6,")"," - ",Сетка!AG5,":",Сетка!AG6," (",Сетка!AH5,":",Сетка!AH6,")")</f>
        <v>amelin(9) - aks(8) - 1:3 (57:62)</v>
      </c>
      <c r="Y6" s="115" t="str">
        <f>CONCATENATE(Сетка!AJ5,"(",Сетка!AI5,")"," - ",Сетка!AJ6,"(",Сетка!AI6,")"," - ",Сетка!AS5,":",Сетка!AS6," (",Сетка!AT5,":",Сетка!AT6,")")</f>
        <v>sass1954(5) - Горюнович(13) - 2:1 (60:58)</v>
      </c>
      <c r="AK6" s="115" t="str">
        <f>CONCATENATE(Сетка!AV5,"(",Сетка!AU5,")"," - ",Сетка!AV6,"(",Сетка!AU6,")"," - ",Сетка!BE5,":",Сетка!BE6," (",Сетка!BF5,":",Сетка!BF6,")")</f>
        <v>Oksi_f(3) - Математик(10) - 1:2 (59:60)</v>
      </c>
      <c r="AW6" s="128" t="str">
        <f>Сетка!BT2</f>
        <v>Победитель Рейтингового турнира</v>
      </c>
      <c r="AY6" s="120">
        <f>Сетка!K7</f>
        <v>9</v>
      </c>
      <c r="AZ6" s="121" t="str">
        <f>Сетка!L7</f>
        <v>amelin</v>
      </c>
      <c r="BA6" s="122">
        <f>Сетка!U7</f>
        <v>4</v>
      </c>
      <c r="BB6" s="125"/>
      <c r="BC6" s="126"/>
      <c r="BD6" s="127"/>
      <c r="BE6" s="262">
        <f>Сетка!AI4</f>
        <v>8</v>
      </c>
      <c r="BF6" s="266" t="str">
        <f>Сетка!AJ4</f>
        <v>aks</v>
      </c>
      <c r="BG6" s="258">
        <f>Сетка!AS4</f>
        <v>2</v>
      </c>
    </row>
    <row r="7" spans="1:59" ht="13.5" thickBot="1">
      <c r="A7" s="107" t="str">
        <f>CONCATENATE(Сетка!M79,Сетка!S79)</f>
        <v>20:0 - 17:0 - 17:0 - 7:0 - 0:0 - 0:0 - 0:0 - 0:0</v>
      </c>
      <c r="M7" s="107" t="str">
        <f>CONCATENATE(Сетка!Y79,Сетка!AE79)</f>
        <v>16:19 - 17:19 - 17:16 - 7:8 - 0:0 - 0:0 - 0:0 - 0:0</v>
      </c>
      <c r="Y7" s="107" t="str">
        <f>CONCATENATE(Сетка!AK79,Сетка!AQ79)</f>
        <v>19:18 - 17:15 - 17:17 - 7:8 - 0:0 - 0:0 - 0:0 - 0:0</v>
      </c>
      <c r="AK7" s="107" t="str">
        <f>CONCATENATE(Сетка!AW79,Сетка!BC79)</f>
        <v>17:18 - 19:18 - 16:17 - 7:7 - 0:0 - 0:0 - 0:0 - 0:0</v>
      </c>
      <c r="AW7" s="129" t="str">
        <f>Сетка!BT3</f>
        <v>aks</v>
      </c>
      <c r="AY7" s="116">
        <f>Сетка!K8</f>
        <v>24</v>
      </c>
      <c r="AZ7" s="117">
        <f>Сетка!L8</f>
        <v>0</v>
      </c>
      <c r="BA7" s="118">
        <f>Сетка!U8</f>
        <v>0</v>
      </c>
      <c r="BB7" s="130">
        <f>Сетка!W5</f>
        <v>9</v>
      </c>
      <c r="BC7" s="121" t="str">
        <f>Сетка!X5</f>
        <v>amelin</v>
      </c>
      <c r="BD7" s="122">
        <f>Сетка!AG5</f>
        <v>1</v>
      </c>
      <c r="BE7" s="263"/>
      <c r="BF7" s="267"/>
      <c r="BG7" s="259"/>
    </row>
    <row r="8" spans="51:62" ht="13.5" thickBot="1">
      <c r="AY8" s="120">
        <f>Сетка!K9</f>
        <v>8</v>
      </c>
      <c r="AZ8" s="121" t="str">
        <f>Сетка!L9</f>
        <v>aks</v>
      </c>
      <c r="BA8" s="122">
        <f>Сетка!U9</f>
        <v>4</v>
      </c>
      <c r="BB8" s="131">
        <f>Сетка!W6</f>
        <v>8</v>
      </c>
      <c r="BC8" s="132" t="str">
        <f>Сетка!X6</f>
        <v>aks</v>
      </c>
      <c r="BD8" s="133">
        <f>Сетка!AG6</f>
        <v>3</v>
      </c>
      <c r="BE8" s="134"/>
      <c r="BF8" s="134"/>
      <c r="BG8" s="135"/>
      <c r="BH8" s="292">
        <f>Сетка!AU3</f>
        <v>8</v>
      </c>
      <c r="BI8" s="288" t="str">
        <f>Сетка!AV3</f>
        <v>aks</v>
      </c>
      <c r="BJ8" s="284">
        <f>Сетка!BE3</f>
        <v>2</v>
      </c>
    </row>
    <row r="9" spans="1:62" ht="15" customHeight="1" thickBot="1">
      <c r="A9" s="115" t="str">
        <f>CONCATENATE(Сетка!L7,"(",Сетка!K7,")"," - ",Сетка!L8,"(",Сетка!K8,")"," - ",Сетка!U7,":",Сетка!U8," (",Сетка!V7,":",Сетка!V8,")")</f>
        <v>amelin(9) - 0(24) - 4:0 (57:0)</v>
      </c>
      <c r="M9" s="115" t="str">
        <f>CONCATENATE(Сетка!X7,"(",Сетка!W7,")"," - ",Сетка!X8,"(",Сетка!W8,")"," - ",Сетка!AG7,":",Сетка!AG8," (",Сетка!AH7,":",Сетка!AH8,")")</f>
        <v>sass1954(5) - ehduard-shevcov(12) - 2:0 (60:53)</v>
      </c>
      <c r="Y9" s="115" t="str">
        <f>CONCATENATE(Сетка!AJ7,"(",Сетка!AI7,")"," - ",Сетка!AJ8,"(",Сетка!AI8,")"," - ",Сетка!AS7,":",Сетка!AS8," (",Сетка!AT7,":",Сетка!AT8,")")</f>
        <v>Oksi_f(3) - ESI2607(6) - 2:1 (59:58)</v>
      </c>
      <c r="AW9" s="106"/>
      <c r="AY9" s="136">
        <f>Сетка!K10</f>
        <v>25</v>
      </c>
      <c r="AZ9" s="132">
        <f>Сетка!L10</f>
        <v>0</v>
      </c>
      <c r="BA9" s="133">
        <f>Сетка!U10</f>
        <v>0</v>
      </c>
      <c r="BB9" s="113"/>
      <c r="BC9" s="114"/>
      <c r="BD9" s="137"/>
      <c r="BE9" s="138"/>
      <c r="BF9" s="134"/>
      <c r="BG9" s="135"/>
      <c r="BH9" s="293"/>
      <c r="BI9" s="289"/>
      <c r="BJ9" s="285"/>
    </row>
    <row r="10" spans="1:62" ht="13.5" thickBot="1">
      <c r="A10" s="107" t="str">
        <f>CONCATENATE(Сетка!M81,Сетка!S81)</f>
        <v>16:0 - 17:0 - 17:0 - 7:0 - 0:0 - 0:0 - 0:0 - 0:0</v>
      </c>
      <c r="M10" s="107" t="str">
        <f>CONCATENATE(Сетка!Y81,Сетка!AE81)</f>
        <v>19:17 - 17:12 - 17:17 - 7:7 - 0:0 - 0:0 - 0:0 - 0:0</v>
      </c>
      <c r="Y10" s="107" t="str">
        <f>CONCATENATE(Сетка!AK81,Сетка!AQ81)</f>
        <v>17:16 - 19:18 - 16:17 - 7:7 - 0:0 - 0:0 - 0:0 - 0:0</v>
      </c>
      <c r="AW10" s="115"/>
      <c r="AY10" s="110">
        <f>Сетка!K11</f>
        <v>5</v>
      </c>
      <c r="AZ10" s="111" t="str">
        <f>Сетка!L11</f>
        <v>sass1954</v>
      </c>
      <c r="BA10" s="112">
        <f>Сетка!U11</f>
        <v>4</v>
      </c>
      <c r="BB10" s="113"/>
      <c r="BC10" s="114"/>
      <c r="BD10" s="137"/>
      <c r="BE10" s="138"/>
      <c r="BF10" s="134"/>
      <c r="BG10" s="135"/>
      <c r="BH10" s="290">
        <f>Сетка!AU4</f>
        <v>5</v>
      </c>
      <c r="BI10" s="286" t="str">
        <f>Сетка!AV4</f>
        <v>sass1954</v>
      </c>
      <c r="BJ10" s="282">
        <f>Сетка!BE4</f>
        <v>1</v>
      </c>
    </row>
    <row r="11" spans="51:62" ht="15" customHeight="1" thickBot="1">
      <c r="AY11" s="116">
        <f>Сетка!K12</f>
        <v>28</v>
      </c>
      <c r="AZ11" s="117">
        <f>Сетка!L12</f>
        <v>0</v>
      </c>
      <c r="BA11" s="118">
        <f>Сетка!U12</f>
        <v>0</v>
      </c>
      <c r="BB11" s="119">
        <f>Сетка!W7</f>
        <v>5</v>
      </c>
      <c r="BC11" s="111" t="str">
        <f>Сетка!X7</f>
        <v>sass1954</v>
      </c>
      <c r="BD11" s="112">
        <f>Сетка!AG7</f>
        <v>2</v>
      </c>
      <c r="BE11" s="134"/>
      <c r="BF11" s="134"/>
      <c r="BG11" s="135"/>
      <c r="BH11" s="291"/>
      <c r="BI11" s="287"/>
      <c r="BJ11" s="283"/>
    </row>
    <row r="12" spans="1:62" ht="12.75">
      <c r="A12" s="115" t="str">
        <f>CONCATENATE(Сетка!L9,"(",Сетка!K9,")"," - ",Сетка!L10,"(",Сетка!K10,")"," - ",Сетка!U9,":",Сетка!U10," (",Сетка!V9,":",Сетка!V10,")")</f>
        <v>aks(8) - 0(25) - 4:0 (62:0)</v>
      </c>
      <c r="M12" s="115" t="str">
        <f>CONCATENATE(Сетка!X9,"(",Сетка!W9,")"," - ",Сетка!X10,"(",Сетка!W10,")"," - ",Сетка!AG9,":",Сетка!AG10," (",Сетка!AH9,":",Сетка!AH10,")")</f>
        <v>Горюнович(13) - ПАВЛОДАР(4) - 2:1 (58:54)</v>
      </c>
      <c r="Y12" s="115" t="str">
        <f>CONCATENATE(Сетка!AJ9,"(",Сетка!AI9,")"," - ",Сетка!AJ10,"(",Сетка!AI10,")"," - ",Сетка!AS9,":",Сетка!AS10," (",Сетка!AT9,":",Сетка!AT10,")")</f>
        <v>Математик(10) - saleh(15) - 2:1 (60:58)</v>
      </c>
      <c r="AY12" s="120">
        <f>Сетка!K13</f>
        <v>12</v>
      </c>
      <c r="AZ12" s="121" t="str">
        <f>Сетка!L13</f>
        <v>ehduard-shevcov</v>
      </c>
      <c r="BA12" s="122">
        <f>Сетка!U13</f>
        <v>4</v>
      </c>
      <c r="BB12" s="123">
        <f>Сетка!W8</f>
        <v>12</v>
      </c>
      <c r="BC12" s="117" t="str">
        <f>Сетка!X8</f>
        <v>ehduard-shevcov</v>
      </c>
      <c r="BD12" s="118">
        <f>Сетка!AG8</f>
        <v>0</v>
      </c>
      <c r="BE12" s="280">
        <f>Сетка!AI5</f>
        <v>5</v>
      </c>
      <c r="BF12" s="276" t="str">
        <f>Сетка!AJ5</f>
        <v>sass1954</v>
      </c>
      <c r="BG12" s="272">
        <f>Сетка!AS5</f>
        <v>2</v>
      </c>
      <c r="BJ12" s="139"/>
    </row>
    <row r="13" spans="1:62" ht="15" customHeight="1" thickBot="1">
      <c r="A13" s="107" t="str">
        <f>CONCATENATE(Сетка!M83,Сетка!S83)</f>
        <v>19:0 - 19:0 - 16:0 - 8:0 - 0:0 - 0:0 - 0:0 - 0:0</v>
      </c>
      <c r="M13" s="107" t="str">
        <f>CONCATENATE(Сетка!Y83,Сетка!AE83)</f>
        <v>18:19 - 15:15 - 17:16 - 8:4 - 0:0 - 0:0 - 0:0 - 0:0</v>
      </c>
      <c r="Y13" s="107" t="str">
        <f>CONCATENATE(Сетка!AK83,Сетка!AQ83)</f>
        <v>18:22 - 18:16 - 17:13 - 7:7 - 0:0 - 0:0 - 0:0 - 0:0</v>
      </c>
      <c r="AY13" s="116">
        <f>Сетка!K14</f>
        <v>21</v>
      </c>
      <c r="AZ13" s="117">
        <f>Сетка!L14</f>
        <v>0</v>
      </c>
      <c r="BA13" s="118">
        <f>Сетка!U14</f>
        <v>0</v>
      </c>
      <c r="BB13" s="125"/>
      <c r="BC13" s="126"/>
      <c r="BD13" s="127"/>
      <c r="BE13" s="281"/>
      <c r="BF13" s="277"/>
      <c r="BG13" s="273"/>
      <c r="BJ13" s="139"/>
    </row>
    <row r="14" spans="49:65" ht="12.75">
      <c r="AW14" s="106"/>
      <c r="AY14" s="120">
        <f>Сетка!K15</f>
        <v>13</v>
      </c>
      <c r="AZ14" s="121" t="str">
        <f>Сетка!L15</f>
        <v>Горюнович</v>
      </c>
      <c r="BA14" s="122">
        <f>Сетка!U15</f>
        <v>4</v>
      </c>
      <c r="BB14" s="125"/>
      <c r="BC14" s="126"/>
      <c r="BD14" s="127"/>
      <c r="BE14" s="278">
        <f>Сетка!AI6</f>
        <v>13</v>
      </c>
      <c r="BF14" s="274" t="str">
        <f>Сетка!AJ6</f>
        <v>Горюнович</v>
      </c>
      <c r="BG14" s="270">
        <f>Сетка!AS6</f>
        <v>1</v>
      </c>
      <c r="BJ14" s="139"/>
      <c r="BK14" s="256">
        <f>Сетка!BG3</f>
        <v>8</v>
      </c>
      <c r="BL14" s="250" t="str">
        <f>Сетка!BH3</f>
        <v>aks</v>
      </c>
      <c r="BM14" s="299">
        <f>Сетка!BQ3</f>
        <v>3</v>
      </c>
    </row>
    <row r="15" spans="1:65" ht="13.5" thickBot="1">
      <c r="A15" s="115" t="str">
        <f>CONCATENATE(Сетка!L11,"(",Сетка!K11,")"," - ",Сетка!L12,"(",Сетка!K12,")"," - ",Сетка!U11,":",Сетка!U12," (",Сетка!V11,":",Сетка!V12,")")</f>
        <v>sass1954(5) - 0(28) - 4:0 (60:0)</v>
      </c>
      <c r="M15" s="115" t="str">
        <f>CONCATENATE(Сетка!X11,"(",Сетка!W11,")"," - ",Сетка!X12,"(",Сетка!W12,")"," - ",Сетка!AG11,":",Сетка!AG12," (",Сетка!AH11,":",Сетка!AH12,")")</f>
        <v>Oksi_f(3) - Accrington(14) - 1:1 (59:59)</v>
      </c>
      <c r="AW15" s="106" t="s">
        <v>50</v>
      </c>
      <c r="AY15" s="116">
        <f>Сетка!K16</f>
        <v>20</v>
      </c>
      <c r="AZ15" s="117">
        <f>Сетка!L16</f>
        <v>0</v>
      </c>
      <c r="BA15" s="118">
        <f>Сетка!U16</f>
        <v>0</v>
      </c>
      <c r="BB15" s="130">
        <f>Сетка!W9</f>
        <v>13</v>
      </c>
      <c r="BC15" s="121" t="str">
        <f>Сетка!X9</f>
        <v>Горюнович</v>
      </c>
      <c r="BD15" s="122">
        <f>Сетка!AG9</f>
        <v>2</v>
      </c>
      <c r="BE15" s="279"/>
      <c r="BF15" s="275"/>
      <c r="BG15" s="271"/>
      <c r="BJ15" s="139"/>
      <c r="BK15" s="257"/>
      <c r="BL15" s="251"/>
      <c r="BM15" s="300"/>
    </row>
    <row r="16" spans="1:65" ht="13.5" thickBot="1">
      <c r="A16" s="107" t="str">
        <f>CONCATENATE(Сетка!M85,Сетка!S85)</f>
        <v>19:0 - 17:0 - 17:0 - 7:0 - 0:0 - 0:0 - 0:0 - 0:0</v>
      </c>
      <c r="M16" s="107" t="str">
        <f>CONCATENATE(Сетка!Y85,Сетка!AE85)</f>
        <v>17:17 - 19:18 - 16:17 - 7:7 - 0:0 - 0:0 - 0:0 - 0:0</v>
      </c>
      <c r="AW16" s="115" t="str">
        <f>CONCATENATE(Сетка!BH16," - ",Сетка!BH17," - ",Сетка!BQ16,":",Сетка!BQ17," (",Сетка!BR16,":",Сетка!BR17,")")</f>
        <v>aks - GAS-Ural - 3:1 (62:55)</v>
      </c>
      <c r="AY16" s="120">
        <f>Сетка!K17</f>
        <v>4</v>
      </c>
      <c r="AZ16" s="121" t="str">
        <f>Сетка!L17</f>
        <v>ПАВЛОДАР</v>
      </c>
      <c r="BA16" s="122">
        <f>Сетка!U17</f>
        <v>4</v>
      </c>
      <c r="BB16" s="131">
        <f>Сетка!W10</f>
        <v>4</v>
      </c>
      <c r="BC16" s="132" t="str">
        <f>Сетка!X10</f>
        <v>ПАВЛОДАР</v>
      </c>
      <c r="BD16" s="133">
        <f>Сетка!AG10</f>
        <v>1</v>
      </c>
      <c r="BG16" s="139"/>
      <c r="BJ16" s="139"/>
      <c r="BK16" s="257"/>
      <c r="BL16" s="251"/>
      <c r="BM16" s="300"/>
    </row>
    <row r="17" spans="49:65" ht="13.5" thickBot="1">
      <c r="AW17" s="107" t="str">
        <f>CONCATENATE(Сетка!BI88,Сетка!BO88)</f>
        <v>19:21 - 19:13 - 16:14 - 8:7 - 0:0 - 0:0 - 0:0 - 0:0</v>
      </c>
      <c r="AY17" s="136">
        <f>Сетка!K18</f>
        <v>29</v>
      </c>
      <c r="AZ17" s="132">
        <f>Сетка!L18</f>
        <v>0</v>
      </c>
      <c r="BA17" s="133">
        <f>Сетка!U18</f>
        <v>0</v>
      </c>
      <c r="BB17" s="113"/>
      <c r="BC17" s="114"/>
      <c r="BD17" s="137"/>
      <c r="BG17" s="139"/>
      <c r="BJ17" s="139"/>
      <c r="BK17" s="257"/>
      <c r="BL17" s="251"/>
      <c r="BM17" s="301"/>
    </row>
    <row r="18" spans="1:65" ht="13.5" customHeight="1" thickBot="1">
      <c r="A18" s="115" t="str">
        <f>CONCATENATE(Сетка!L13,"(",Сетка!K13,")"," - ",Сетка!L14,"(",Сетка!K14,")"," - ",Сетка!U13,":",Сетка!U14," (",Сетка!V13,":",Сетка!V14,")")</f>
        <v>ehduard-shevcov(12) - 0(21) - 4:0 (53:0)</v>
      </c>
      <c r="M18" s="115" t="str">
        <f>CONCATENATE(Сетка!X13,"(",Сетка!W13,")"," - ",Сетка!X14,"(",Сетка!W14,")"," - ",Сетка!AG13,":",Сетка!AG14," (",Сетка!AH13,":",Сетка!AH14,")")</f>
        <v>alexivan(11) - ESI2607(6) - 1:3 (45:58)</v>
      </c>
      <c r="AW18" s="107" t="str">
        <f>CONCATENATE(Сетка!BI90,Сетка!BO90)</f>
        <v>: - : - : - : - : - : - : - :</v>
      </c>
      <c r="AY18" s="110">
        <f>Сетка!K19</f>
        <v>3</v>
      </c>
      <c r="AZ18" s="111" t="str">
        <f>Сетка!L19</f>
        <v>Oksi_f</v>
      </c>
      <c r="BA18" s="112">
        <f>Сетка!U19</f>
        <v>4</v>
      </c>
      <c r="BB18" s="113"/>
      <c r="BC18" s="114"/>
      <c r="BD18" s="137"/>
      <c r="BG18" s="139"/>
      <c r="BJ18" s="139"/>
      <c r="BK18" s="254">
        <f>Сетка!BG4</f>
        <v>10</v>
      </c>
      <c r="BL18" s="252" t="str">
        <f>Сетка!BH4</f>
        <v>Математик</v>
      </c>
      <c r="BM18" s="300">
        <f>Сетка!BQ4</f>
        <v>1</v>
      </c>
    </row>
    <row r="19" spans="1:65" ht="13.5" customHeight="1" thickBot="1">
      <c r="A19" s="107" t="str">
        <f>CONCATENATE(Сетка!M87,Сетка!S87)</f>
        <v>17:0 - 12:0 - 17:0 - 7:0 - 0:0 - 0:0 - 0:0 - 0:0</v>
      </c>
      <c r="M19" s="107" t="str">
        <f>CONCATENATE(Сетка!Y87,Сетка!AE87)</f>
        <v>19:16 - 11:18 - 10:17 - 5:7 - 0:0 - 0:0 - 0:0 - 0:0</v>
      </c>
      <c r="AY19" s="116">
        <f>Сетка!K20</f>
        <v>30</v>
      </c>
      <c r="AZ19" s="117">
        <f>Сетка!L20</f>
        <v>0</v>
      </c>
      <c r="BA19" s="118">
        <f>Сетка!U20</f>
        <v>0</v>
      </c>
      <c r="BB19" s="119">
        <f>Сетка!W11</f>
        <v>3</v>
      </c>
      <c r="BC19" s="111" t="str">
        <f>Сетка!X11</f>
        <v>Oksi_f</v>
      </c>
      <c r="BD19" s="112">
        <f>Сетка!AG11</f>
        <v>1</v>
      </c>
      <c r="BG19" s="139"/>
      <c r="BJ19" s="139"/>
      <c r="BK19" s="254"/>
      <c r="BL19" s="252"/>
      <c r="BM19" s="300"/>
    </row>
    <row r="20" spans="51:65" ht="12.75" customHeight="1">
      <c r="AY20" s="120">
        <f>Сетка!K21</f>
        <v>14</v>
      </c>
      <c r="AZ20" s="121" t="str">
        <f>Сетка!L21</f>
        <v>Accrington</v>
      </c>
      <c r="BA20" s="122">
        <f>Сетка!U21</f>
        <v>4</v>
      </c>
      <c r="BB20" s="123">
        <f>Сетка!W12</f>
        <v>14</v>
      </c>
      <c r="BC20" s="117" t="str">
        <f>Сетка!X12</f>
        <v>Accrington</v>
      </c>
      <c r="BD20" s="118">
        <f>Сетка!AG12</f>
        <v>1</v>
      </c>
      <c r="BE20" s="264">
        <f>Сетка!AI7</f>
        <v>3</v>
      </c>
      <c r="BF20" s="268" t="str">
        <f>Сетка!AJ7</f>
        <v>Oksi_f</v>
      </c>
      <c r="BG20" s="260">
        <f>Сетка!AS7</f>
        <v>2</v>
      </c>
      <c r="BJ20" s="139"/>
      <c r="BK20" s="254"/>
      <c r="BL20" s="252"/>
      <c r="BM20" s="300"/>
    </row>
    <row r="21" spans="1:65" ht="15" customHeight="1" thickBot="1">
      <c r="A21" s="115" t="str">
        <f>CONCATENATE(Сетка!L15,"(",Сетка!K15,")"," - ",Сетка!L16,"(",Сетка!K16,")"," - ",Сетка!U15,":",Сетка!U16," (",Сетка!V15,":",Сетка!V16,")")</f>
        <v>Горюнович(13) - 0(20) - 4:0 (58:0)</v>
      </c>
      <c r="M21" s="115" t="str">
        <f>CONCATENATE(Сетка!X15,"(",Сетка!W15,")"," - ",Сетка!X16,"(",Сетка!W16,")"," - ",Сетка!AG15,":",Сетка!AG16," (",Сетка!AH15,":",Сетка!AH16,")")</f>
        <v>GAS-Ural(7) - Математик(10) - 1:2 (55:60)</v>
      </c>
      <c r="AY21" s="116">
        <f>Сетка!K22</f>
        <v>19</v>
      </c>
      <c r="AZ21" s="117">
        <f>Сетка!L22</f>
        <v>0</v>
      </c>
      <c r="BA21" s="118">
        <f>Сетка!U22</f>
        <v>0</v>
      </c>
      <c r="BB21" s="125"/>
      <c r="BC21" s="126"/>
      <c r="BD21" s="127"/>
      <c r="BE21" s="265"/>
      <c r="BF21" s="269"/>
      <c r="BG21" s="261"/>
      <c r="BJ21" s="139"/>
      <c r="BK21" s="255"/>
      <c r="BL21" s="253"/>
      <c r="BM21" s="302"/>
    </row>
    <row r="22" spans="1:62" ht="12.75">
      <c r="A22" s="107" t="str">
        <f>CONCATENATE(Сетка!M89,Сетка!S89)</f>
        <v>18:0 - 15:0 - 17:0 - 8:0 - 0:0 - 0:0 - 0:0 - 0:0</v>
      </c>
      <c r="M22" s="107" t="str">
        <f>CONCATENATE(Сетка!Y89,Сетка!AE89)</f>
        <v>21:18 - 13:18 - 14:17 - 7:7 - 0:0 - 0:0 - 0:0 - 0:0</v>
      </c>
      <c r="AY22" s="120">
        <f>Сетка!K23</f>
        <v>11</v>
      </c>
      <c r="AZ22" s="121" t="str">
        <f>Сетка!L23</f>
        <v>alexivan</v>
      </c>
      <c r="BA22" s="122">
        <f>Сетка!U23</f>
        <v>4</v>
      </c>
      <c r="BB22" s="125"/>
      <c r="BC22" s="126"/>
      <c r="BD22" s="127"/>
      <c r="BE22" s="262">
        <f>Сетка!AI8</f>
        <v>6</v>
      </c>
      <c r="BF22" s="266" t="str">
        <f>Сетка!AJ8</f>
        <v>ESI2607</v>
      </c>
      <c r="BG22" s="258">
        <f>Сетка!AS8</f>
        <v>1</v>
      </c>
      <c r="BJ22" s="139"/>
    </row>
    <row r="23" spans="51:62" ht="13.5" thickBot="1">
      <c r="AY23" s="116">
        <f>Сетка!K24</f>
        <v>22</v>
      </c>
      <c r="AZ23" s="117">
        <f>Сетка!L24</f>
        <v>0</v>
      </c>
      <c r="BA23" s="118">
        <f>Сетка!U24</f>
        <v>0</v>
      </c>
      <c r="BB23" s="130">
        <f>Сетка!W13</f>
        <v>11</v>
      </c>
      <c r="BC23" s="121" t="str">
        <f>Сетка!X13</f>
        <v>alexivan</v>
      </c>
      <c r="BD23" s="122">
        <f>Сетка!AG13</f>
        <v>1</v>
      </c>
      <c r="BE23" s="263"/>
      <c r="BF23" s="267"/>
      <c r="BG23" s="259"/>
      <c r="BJ23" s="139"/>
    </row>
    <row r="24" spans="1:62" ht="13.5" thickBot="1">
      <c r="A24" s="115" t="str">
        <f>CONCATENATE(Сетка!L17,"(",Сетка!K17,")"," - ",Сетка!L18,"(",Сетка!K18,")"," - ",Сетка!U17,":",Сетка!U18," (",Сетка!V17,":",Сетка!V18,")")</f>
        <v>ПАВЛОДАР(4) - 0(29) - 4:0 (54:0)</v>
      </c>
      <c r="M24" s="115" t="str">
        <f>CONCATENATE(Сетка!X17,"(",Сетка!W17,")"," - ",Сетка!X18,"(",Сетка!W18,")"," - ",Сетка!AG17,":",Сетка!AG18," (",Сетка!AH17,":",Сетка!AH18,")")</f>
        <v>saleh(15) - demik-78(2) - 4:0 (58:42)</v>
      </c>
      <c r="AY24" s="120">
        <f>Сетка!K25</f>
        <v>6</v>
      </c>
      <c r="AZ24" s="121" t="str">
        <f>Сетка!L25</f>
        <v>ESI2607</v>
      </c>
      <c r="BA24" s="122">
        <f>Сетка!U25</f>
        <v>4</v>
      </c>
      <c r="BB24" s="131">
        <f>Сетка!W14</f>
        <v>6</v>
      </c>
      <c r="BC24" s="132" t="str">
        <f>Сетка!X14</f>
        <v>ESI2607</v>
      </c>
      <c r="BD24" s="133">
        <f>Сетка!AG14</f>
        <v>3</v>
      </c>
      <c r="BE24" s="140"/>
      <c r="BF24" s="140"/>
      <c r="BG24" s="141"/>
      <c r="BH24" s="292">
        <f>Сетка!AU5</f>
        <v>3</v>
      </c>
      <c r="BI24" s="288" t="str">
        <f>Сетка!AV5</f>
        <v>Oksi_f</v>
      </c>
      <c r="BJ24" s="284">
        <f>Сетка!BE5</f>
        <v>1</v>
      </c>
    </row>
    <row r="25" spans="1:62" ht="15" customHeight="1" thickBot="1">
      <c r="A25" s="107" t="str">
        <f>CONCATENATE(Сетка!M91,Сетка!S91)</f>
        <v>19:0 - 15:0 - 16:0 - 4:0 - 0:0 - 0:0 - 0:0 - 0:0</v>
      </c>
      <c r="M25" s="107" t="str">
        <f>CONCATENATE(Сетка!Y91,Сетка!AE91)</f>
        <v>22:16 - 16:14 - 13:11 - 7:1 - 0:0 - 0:0 - 0:0 - 0:0</v>
      </c>
      <c r="AY25" s="136">
        <f>Сетка!K26</f>
        <v>27</v>
      </c>
      <c r="AZ25" s="132">
        <f>Сетка!L26</f>
        <v>0</v>
      </c>
      <c r="BA25" s="133">
        <f>Сетка!U26</f>
        <v>0</v>
      </c>
      <c r="BB25" s="113"/>
      <c r="BC25" s="114"/>
      <c r="BD25" s="137"/>
      <c r="BE25" s="138"/>
      <c r="BF25" s="134"/>
      <c r="BG25" s="135"/>
      <c r="BH25" s="293"/>
      <c r="BI25" s="289"/>
      <c r="BJ25" s="285"/>
    </row>
    <row r="26" spans="51:62" ht="13.5" thickBot="1">
      <c r="AY26" s="110">
        <f>Сетка!K27</f>
        <v>7</v>
      </c>
      <c r="AZ26" s="111" t="str">
        <f>Сетка!L27</f>
        <v>GAS-Ural</v>
      </c>
      <c r="BA26" s="112">
        <f>Сетка!U27</f>
        <v>4</v>
      </c>
      <c r="BB26" s="113"/>
      <c r="BC26" s="114"/>
      <c r="BD26" s="137"/>
      <c r="BE26" s="138"/>
      <c r="BF26" s="134"/>
      <c r="BG26" s="135"/>
      <c r="BH26" s="290">
        <f>Сетка!AU6</f>
        <v>10</v>
      </c>
      <c r="BI26" s="286" t="str">
        <f>Сетка!AV6</f>
        <v>Математик</v>
      </c>
      <c r="BJ26" s="282">
        <f>Сетка!BE6</f>
        <v>2</v>
      </c>
    </row>
    <row r="27" spans="1:62" ht="13.5" thickBot="1">
      <c r="A27" s="115" t="str">
        <f>CONCATENATE(Сетка!L19,"(",Сетка!K19,")"," - ",Сетка!L20,"(",Сетка!K20,")"," - ",Сетка!U19,":",Сетка!U20," (",Сетка!V19,":",Сетка!V20,")")</f>
        <v>Oksi_f(3) - 0(30) - 4:0 (59:0)</v>
      </c>
      <c r="AY27" s="116">
        <f>Сетка!K28</f>
        <v>26</v>
      </c>
      <c r="AZ27" s="117">
        <f>Сетка!L28</f>
        <v>0</v>
      </c>
      <c r="BA27" s="118">
        <f>Сетка!U28</f>
        <v>0</v>
      </c>
      <c r="BB27" s="119">
        <f>Сетка!W15</f>
        <v>7</v>
      </c>
      <c r="BC27" s="111" t="str">
        <f>Сетка!X15</f>
        <v>GAS-Ural</v>
      </c>
      <c r="BD27" s="112">
        <f>Сетка!AG15</f>
        <v>1</v>
      </c>
      <c r="BE27" s="134"/>
      <c r="BF27" s="134"/>
      <c r="BG27" s="135"/>
      <c r="BH27" s="291"/>
      <c r="BI27" s="287"/>
      <c r="BJ27" s="283"/>
    </row>
    <row r="28" spans="1:59" ht="12.75">
      <c r="A28" s="107" t="str">
        <f>CONCATENATE(Сетка!M93,Сетка!S93)</f>
        <v>17:0 - 19:0 - 16:0 - 7:0 - 0:0 - 0:0 - 0:0 - 0:0</v>
      </c>
      <c r="AY28" s="120">
        <f>Сетка!K29</f>
        <v>10</v>
      </c>
      <c r="AZ28" s="121" t="str">
        <f>Сетка!L29</f>
        <v>Математик</v>
      </c>
      <c r="BA28" s="122">
        <f>Сетка!U29</f>
        <v>4</v>
      </c>
      <c r="BB28" s="123">
        <f>Сетка!W16</f>
        <v>10</v>
      </c>
      <c r="BC28" s="117" t="str">
        <f>Сетка!X16</f>
        <v>Математик</v>
      </c>
      <c r="BD28" s="118">
        <f>Сетка!AG16</f>
        <v>2</v>
      </c>
      <c r="BE28" s="280">
        <f>Сетка!AI9</f>
        <v>10</v>
      </c>
      <c r="BF28" s="276" t="str">
        <f>Сетка!AJ9</f>
        <v>Математик</v>
      </c>
      <c r="BG28" s="272">
        <f>Сетка!AS9</f>
        <v>2</v>
      </c>
    </row>
    <row r="29" spans="51:59" ht="15" customHeight="1">
      <c r="AY29" s="116">
        <f>Сетка!K30</f>
        <v>23</v>
      </c>
      <c r="AZ29" s="117">
        <f>Сетка!L30</f>
        <v>0</v>
      </c>
      <c r="BA29" s="118">
        <f>Сетка!U30</f>
        <v>0</v>
      </c>
      <c r="BB29" s="125"/>
      <c r="BC29" s="126"/>
      <c r="BD29" s="127"/>
      <c r="BE29" s="281"/>
      <c r="BF29" s="277"/>
      <c r="BG29" s="273"/>
    </row>
    <row r="30" spans="1:59" ht="12.75">
      <c r="A30" s="115" t="str">
        <f>CONCATENATE(Сетка!L21,"(",Сетка!K21,")"," - ",Сетка!L22,"(",Сетка!K22,")"," - ",Сетка!U21,":",Сетка!U22," (",Сетка!V21,":",Сетка!V22,")")</f>
        <v>Accrington(14) - 0(19) - 4:0 (59:0)</v>
      </c>
      <c r="AY30" s="120">
        <f>Сетка!K31</f>
        <v>15</v>
      </c>
      <c r="AZ30" s="121" t="str">
        <f>Сетка!L31</f>
        <v>saleh</v>
      </c>
      <c r="BA30" s="122">
        <f>Сетка!U31</f>
        <v>4</v>
      </c>
      <c r="BB30" s="125"/>
      <c r="BC30" s="126"/>
      <c r="BD30" s="127"/>
      <c r="BE30" s="278">
        <f>Сетка!AI10</f>
        <v>15</v>
      </c>
      <c r="BF30" s="274" t="str">
        <f>Сетка!AJ10</f>
        <v>saleh</v>
      </c>
      <c r="BG30" s="270">
        <f>Сетка!AS10</f>
        <v>1</v>
      </c>
    </row>
    <row r="31" spans="1:59" ht="13.5" thickBot="1">
      <c r="A31" s="107" t="str">
        <f>CONCATENATE(Сетка!M95,Сетка!S95)</f>
        <v>17:0 - 18:0 - 17:0 - 7:0 - 0:0 - 0:0 - 0:0 - 0:0</v>
      </c>
      <c r="AY31" s="116">
        <f>Сетка!K32</f>
        <v>18</v>
      </c>
      <c r="AZ31" s="117">
        <f>Сетка!L32</f>
        <v>0</v>
      </c>
      <c r="BA31" s="118">
        <f>Сетка!U32</f>
        <v>0</v>
      </c>
      <c r="BB31" s="130">
        <f>Сетка!W17</f>
        <v>15</v>
      </c>
      <c r="BC31" s="121" t="str">
        <f>Сетка!X17</f>
        <v>saleh</v>
      </c>
      <c r="BD31" s="122">
        <f>Сетка!AG17</f>
        <v>4</v>
      </c>
      <c r="BE31" s="279"/>
      <c r="BF31" s="275"/>
      <c r="BG31" s="271"/>
    </row>
    <row r="32" spans="51:56" ht="13.5" thickBot="1">
      <c r="AY32" s="120">
        <f>Сетка!K33</f>
        <v>2</v>
      </c>
      <c r="AZ32" s="121" t="str">
        <f>Сетка!L33</f>
        <v>demik-78</v>
      </c>
      <c r="BA32" s="122">
        <f>Сетка!U33</f>
        <v>4</v>
      </c>
      <c r="BB32" s="131">
        <f>Сетка!W18</f>
        <v>2</v>
      </c>
      <c r="BC32" s="132" t="str">
        <f>Сетка!X18</f>
        <v>demik-78</v>
      </c>
      <c r="BD32" s="133">
        <f>Сетка!AG18</f>
        <v>0</v>
      </c>
    </row>
    <row r="33" spans="1:56" ht="13.5" thickBot="1">
      <c r="A33" s="115" t="str">
        <f>CONCATENATE(Сетка!L23,"(",Сетка!K23,")"," - ",Сетка!L24,"(",Сетка!K24,")"," - ",Сетка!U23,":",Сетка!U24," (",Сетка!V23,":",Сетка!V24,")")</f>
        <v>alexivan(11) - 0(22) - 4:0 (45:0)</v>
      </c>
      <c r="AY33" s="136">
        <f>Сетка!K34</f>
        <v>31</v>
      </c>
      <c r="AZ33" s="132">
        <f>Сетка!L34</f>
        <v>0</v>
      </c>
      <c r="BA33" s="133">
        <f>Сетка!U34</f>
        <v>0</v>
      </c>
      <c r="BB33" s="113"/>
      <c r="BC33" s="114"/>
      <c r="BD33" s="113"/>
    </row>
    <row r="34" ht="12.75">
      <c r="A34" s="107" t="str">
        <f>CONCATENATE(Сетка!M97,Сетка!S97)</f>
        <v>19:0 - 11:0 - 10:0 - 5:0 - 0:0 - 0:0 - 0:0 - 0:0</v>
      </c>
    </row>
    <row r="36" ht="12.75">
      <c r="A36" s="115" t="str">
        <f>CONCATENATE(Сетка!L25,"(",Сетка!K25,")"," - ",Сетка!L26,"(",Сетка!K26,")"," - ",Сетка!U25,":",Сетка!U26," (",Сетка!V25,":",Сетка!V26,")")</f>
        <v>ESI2607(6) - 0(27) - 4:0 (58:0)</v>
      </c>
    </row>
    <row r="37" ht="12.75">
      <c r="A37" s="107" t="str">
        <f>CONCATENATE(Сетка!M99,Сетка!S99)</f>
        <v>16:0 - 18:0 - 17:0 - 7:0 - 0:0 - 0:0 - 0:0 - 0:0</v>
      </c>
    </row>
    <row r="39" ht="12.75">
      <c r="A39" s="115" t="str">
        <f>CONCATENATE(Сетка!L27,"(",Сетка!K27,")"," - ",Сетка!L28,"(",Сетка!K28,")"," - ",Сетка!U27,":",Сетка!U28," (",Сетка!V27,":",Сетка!V28,")")</f>
        <v>GAS-Ural(7) - 0(26) - 4:0 (55:0)</v>
      </c>
    </row>
    <row r="40" ht="12.75">
      <c r="A40" s="107" t="str">
        <f>CONCATENATE(Сетка!M101,Сетка!S101)</f>
        <v>21:0 - 13:0 - 14:0 - 7:0 - 0:0 - 0:0 - 0:0 - 0:0</v>
      </c>
    </row>
    <row r="42" ht="12.75">
      <c r="A42" s="115" t="str">
        <f>CONCATENATE(Сетка!L29,"(",Сетка!K29,")"," - ",Сетка!L30,"(",Сетка!K30,")"," - ",Сетка!U29,":",Сетка!U30," (",Сетка!V29,":",Сетка!V30,")")</f>
        <v>Математик(10) - 0(23) - 4:0 (60:0)</v>
      </c>
    </row>
    <row r="43" ht="12.75">
      <c r="A43" s="107" t="str">
        <f>CONCATENATE(Сетка!M103,Сетка!S103)</f>
        <v>18:0 - 18:0 - 17:0 - 7:0 - 0:0 - 0:0 - 0:0 - 0:0</v>
      </c>
    </row>
    <row r="45" ht="12.75">
      <c r="A45" s="115" t="str">
        <f>CONCATENATE(Сетка!L31,"(",Сетка!K31,")"," - ",Сетка!L32,"(",Сетка!K32,")"," - ",Сетка!U31,":",Сетка!U32," (",Сетка!V31,":",Сетка!V32,")")</f>
        <v>saleh(15) - 0(18) - 4:0 (58:0)</v>
      </c>
    </row>
    <row r="46" ht="12.75">
      <c r="A46" s="107" t="str">
        <f>CONCATENATE(Сетка!M105,Сетка!S105)</f>
        <v>22:0 - 16:0 - 13:0 - 7:0 - 0:0 - 0:0 - 0:0 - 0:0</v>
      </c>
    </row>
    <row r="48" ht="12.75">
      <c r="A48" s="115" t="str">
        <f>CONCATENATE(Сетка!L33,"(",Сетка!K33,")"," - ",Сетка!L34,"(",Сетка!K34,")"," - ",Сетка!U33,":",Сетка!U34," (",Сетка!V33,":",Сетка!V34,")")</f>
        <v>demik-78(2) - 0(31) - 4:0 (42:0)</v>
      </c>
    </row>
    <row r="49" ht="12.75">
      <c r="A49" s="107" t="str">
        <f>CONCATENATE(Сетка!M107,Сетка!S107)</f>
        <v>16:0 - 14:0 - 11:0 - 1:0 - 0:0 - 0:0 - 0:0 - 0:0</v>
      </c>
    </row>
    <row r="63" ht="12.75">
      <c r="A63" s="142" t="str">
        <f>CONCATENATE("[size=12][b][color=red]РЕЙТИНГОВЫЙ ТУРНИР ",Сетка!X1," [/b][/size][/color]")</f>
        <v>[size=12][b][color=red]РЕЙТИНГОВЫЙ ТУРНИР A-06 [/b][/size][/color]</v>
      </c>
    </row>
    <row r="64" spans="1:49" ht="12.75">
      <c r="A64" s="142" t="str">
        <f>CONCATENATE("[size=12][b]",A2," [/b][/size]")</f>
        <v>[size=12][b]1/16 [/b][/size]</v>
      </c>
      <c r="M64" s="142" t="str">
        <f>CONCATENATE("[size=12][b]",M2," [/b][/size]")</f>
        <v>[size=12][b]1/8 [/b][/size]</v>
      </c>
      <c r="Y64" s="142" t="str">
        <f>CONCATENATE("[size=12][b]",Y2," [/b][/size]")</f>
        <v>[size=12][b]1/4 [/b][/size]</v>
      </c>
      <c r="AK64" s="142" t="str">
        <f>CONCATENATE("[size=12][b]",AK2," [/b][/size]")</f>
        <v>[size=12][b]1/2 [/b][/size]</v>
      </c>
      <c r="AW64" s="142" t="str">
        <f>CONCATENATE("[size=14][b][color=blue]",AW2," [/color][/b][/size]")</f>
        <v>[size=14][b][color=blue]финал РТ [/color][/b][/size]</v>
      </c>
    </row>
    <row r="65" spans="1:49" ht="12.75">
      <c r="A65" s="142" t="str">
        <f>CONCATENATE("[b]",A3," [/b]")</f>
        <v>[b]URSAlex(1) - 0(32) - 4:0 (59:0) [/b]</v>
      </c>
      <c r="M65" s="142" t="str">
        <f>CONCATENATE("[b]",M3," [/b]")</f>
        <v>[b]URSAlex(1) - combat(16) - 1:2 (59:61) [/b]</v>
      </c>
      <c r="Y65" s="142" t="str">
        <f>CONCATENATE("[b]",Y3," [/b]")</f>
        <v>[b]combat(16) - aks(8) - 2:2 (61:62) [/b]</v>
      </c>
      <c r="AK65" s="142" t="str">
        <f>CONCATENATE("[b]",AK3," [/b]")</f>
        <v>[b]aks(8) - sass1954(5) - 2:1 (62:60) [/b]</v>
      </c>
      <c r="AW65" s="142" t="str">
        <f>CONCATENATE("[size=12][b]",AW3," [/b][/size]")</f>
        <v>[size=12][b]aks(8) - Математик(10) - 3:1 (62:60) [/b][/size]</v>
      </c>
    </row>
    <row r="66" spans="1:49" ht="12.75">
      <c r="A66" s="142" t="str">
        <f>A4</f>
        <v>18:0 - 16:0 - 17:0 - 8:0 - 0:0 - 0:0 - 0:0 - 0:0</v>
      </c>
      <c r="M66" s="142" t="str">
        <f>M4</f>
        <v>18:20 - 16:17 - 17:17 - 8:7 - 0:0 - 0:0 - 0:0 - 0:0</v>
      </c>
      <c r="Y66" s="142" t="str">
        <f>Y4</f>
        <v>20:19 - 17:19 - 17:16 - 7:8 - 0:0 - 0:0 - 0:0 - 0:0</v>
      </c>
      <c r="AK66" s="142" t="str">
        <f>AK4</f>
        <v>19:19 - 19:17 - 16:17 - 8:7 - 0:0 - 0:0 - 0:0 - 0:0</v>
      </c>
      <c r="AW66" s="142" t="str">
        <f>AW4</f>
        <v>19:18 - 19:18 - 16:17 - 8:7 - 0:0 - 0:0 - 0:0 - 0:0</v>
      </c>
    </row>
    <row r="68" spans="1:49" ht="12.75">
      <c r="A68" s="142" t="str">
        <f>CONCATENATE("[b]",A6," [/b]")</f>
        <v>[b]combat(16) - 0(17) - 4:0 (61:0) [/b]</v>
      </c>
      <c r="M68" s="142" t="str">
        <f>CONCATENATE("[b]",M6," [/b]")</f>
        <v>[b]amelin(9) - aks(8) - 1:3 (57:62) [/b]</v>
      </c>
      <c r="Y68" s="142" t="str">
        <f>CONCATENATE("[b]",Y6," [/b]")</f>
        <v>[b]sass1954(5) - Горюнович(13) - 2:1 (60:58) [/b]</v>
      </c>
      <c r="AK68" s="142" t="str">
        <f>CONCATENATE("[b]",AK6," [/b]")</f>
        <v>[b]Oksi_f(3) - Математик(10) - 1:2 (59:60) [/b]</v>
      </c>
      <c r="AW68" s="142" t="str">
        <f>CONCATENATE("[size=14][b]",AW6," - [color=red]",AW7,"! [/color][/b][/size]")</f>
        <v>[size=14][b]Победитель Рейтингового турнира - [color=red]aks! [/color][/b][/size]</v>
      </c>
    </row>
    <row r="69" spans="1:37" ht="12.75">
      <c r="A69" s="142" t="str">
        <f>A7</f>
        <v>20:0 - 17:0 - 17:0 - 7:0 - 0:0 - 0:0 - 0:0 - 0:0</v>
      </c>
      <c r="M69" s="142" t="str">
        <f>M7</f>
        <v>16:19 - 17:19 - 17:16 - 7:8 - 0:0 - 0:0 - 0:0 - 0:0</v>
      </c>
      <c r="Y69" s="142" t="str">
        <f>Y7</f>
        <v>19:18 - 17:15 - 17:17 - 7:8 - 0:0 - 0:0 - 0:0 - 0:0</v>
      </c>
      <c r="AK69" s="142" t="str">
        <f>AK7</f>
        <v>17:18 - 19:18 - 16:17 - 7:7 - 0:0 - 0:0 - 0:0 - 0:0</v>
      </c>
    </row>
    <row r="71" spans="1:25" ht="12.75">
      <c r="A71" s="142" t="str">
        <f>CONCATENATE("[b]",A9," [/b]")</f>
        <v>[b]amelin(9) - 0(24) - 4:0 (57:0) [/b]</v>
      </c>
      <c r="M71" s="142" t="str">
        <f>CONCATENATE("[b]",M9," [/b]")</f>
        <v>[b]sass1954(5) - ehduard-shevcov(12) - 2:0 (60:53) [/b]</v>
      </c>
      <c r="Y71" s="142" t="str">
        <f>CONCATENATE("[b]",Y9," [/b]")</f>
        <v>[b]Oksi_f(3) - ESI2607(6) - 2:1 (59:58) [/b]</v>
      </c>
    </row>
    <row r="72" spans="1:49" ht="12.75">
      <c r="A72" s="142" t="str">
        <f>A10</f>
        <v>16:0 - 17:0 - 17:0 - 7:0 - 0:0 - 0:0 - 0:0 - 0:0</v>
      </c>
      <c r="M72" s="142" t="str">
        <f>M10</f>
        <v>19:17 - 17:12 - 17:17 - 7:7 - 0:0 - 0:0 - 0:0 - 0:0</v>
      </c>
      <c r="Y72" s="142" t="str">
        <f>Y10</f>
        <v>17:16 - 19:18 - 16:17 - 7:7 - 0:0 - 0:0 - 0:0 - 0:0</v>
      </c>
      <c r="AW72" s="107" t="str">
        <f>CONCATENATE("[size=12][b][color=blue]",AW9,"[/color][/size][/b]")</f>
        <v>[size=12][b][color=blue][/color][/size][/b]</v>
      </c>
    </row>
    <row r="73" ht="12.75">
      <c r="AW73" s="107" t="str">
        <f>CONCATENATE("[size=12][b][color=orange]",AW10,"[/color][/size][/b]")</f>
        <v>[size=12][b][color=orange][/color][/size][/b]</v>
      </c>
    </row>
    <row r="74" spans="1:49" ht="12.75">
      <c r="A74" s="142" t="str">
        <f>CONCATENATE("[b]",A12," [/b]")</f>
        <v>[b]aks(8) - 0(25) - 4:0 (62:0) [/b]</v>
      </c>
      <c r="M74" s="142" t="str">
        <f>CONCATENATE("[b]",M12," [/b]")</f>
        <v>[b]Горюнович(13) - ПАВЛОДАР(4) - 2:1 (58:54) [/b]</v>
      </c>
      <c r="Y74" s="142" t="str">
        <f>CONCATENATE("[b]",Y12," [/b]")</f>
        <v>[b]Математик(10) - saleh(15) - 2:1 (60:58) [/b]</v>
      </c>
      <c r="AW74" s="107" t="str">
        <f>CONCATENATE(AW11," - ",AW12)</f>
        <v> - </v>
      </c>
    </row>
    <row r="75" spans="1:25" ht="12.75">
      <c r="A75" s="142" t="str">
        <f>A13</f>
        <v>19:0 - 19:0 - 16:0 - 8:0 - 0:0 - 0:0 - 0:0 - 0:0</v>
      </c>
      <c r="M75" s="142" t="str">
        <f>M13</f>
        <v>18:19 - 15:15 - 17:16 - 8:4 - 0:0 - 0:0 - 0:0 - 0:0</v>
      </c>
      <c r="Y75" s="142" t="str">
        <f>Y13</f>
        <v>18:22 - 18:16 - 17:13 - 7:7 - 0:0 - 0:0 - 0:0 - 0:0</v>
      </c>
    </row>
    <row r="77" spans="1:13" ht="12.75">
      <c r="A77" s="142" t="str">
        <f>CONCATENATE("[b]",A15," [/b]")</f>
        <v>[b]sass1954(5) - 0(28) - 4:0 (60:0) [/b]</v>
      </c>
      <c r="M77" s="142" t="str">
        <f>CONCATENATE("[b]",M15," [/b]")</f>
        <v>[b]Oksi_f(3) - Accrington(14) - 1:1 (59:59) [/b]</v>
      </c>
    </row>
    <row r="78" spans="1:49" ht="12.75">
      <c r="A78" s="142" t="str">
        <f>A16</f>
        <v>19:0 - 17:0 - 17:0 - 7:0 - 0:0 - 0:0 - 0:0 - 0:0</v>
      </c>
      <c r="M78" s="142" t="str">
        <f>M16</f>
        <v>17:17 - 19:18 - 16:17 - 7:7 - 0:0 - 0:0 - 0:0 - 0:0</v>
      </c>
      <c r="AW78" s="107" t="str">
        <f>CONCATENATE("[size=12][b][color=blue]",AW15,". Матч 1.[/color][/size][/b]")</f>
        <v>[size=12][b][color=blue]Бой за титул "Первой перчатки". Матч 1.[/color][/size][/b]</v>
      </c>
    </row>
    <row r="79" ht="12.75">
      <c r="AW79" s="107" t="str">
        <f>CONCATENATE("[size=12][b]",AW16,"[/size][/b]")</f>
        <v>[size=12][b]aks - GAS-Ural - 3:1 (62:55)[/size][/b]</v>
      </c>
    </row>
    <row r="80" spans="1:49" ht="12.75">
      <c r="A80" s="142" t="str">
        <f>CONCATENATE("[b]",A18," [/b]")</f>
        <v>[b]ehduard-shevcov(12) - 0(21) - 4:0 (53:0) [/b]</v>
      </c>
      <c r="M80" s="142" t="str">
        <f>CONCATENATE("[b]",M18," [/b]")</f>
        <v>[b]alexivan(11) - ESI2607(6) - 1:3 (45:58) [/b]</v>
      </c>
      <c r="AW80" s="107" t="str">
        <f>CONCATENATE(AW17," - ",AW18)</f>
        <v>19:21 - 19:13 - 16:14 - 8:7 - 0:0 - 0:0 - 0:0 - 0:0 - : - : - : - : - : - : - : - :</v>
      </c>
    </row>
    <row r="81" spans="1:13" ht="12.75">
      <c r="A81" s="142" t="str">
        <f>A19</f>
        <v>17:0 - 12:0 - 17:0 - 7:0 - 0:0 - 0:0 - 0:0 - 0:0</v>
      </c>
      <c r="M81" s="142" t="str">
        <f>M19</f>
        <v>19:16 - 11:18 - 10:17 - 5:7 - 0:0 - 0:0 - 0:0 - 0:0</v>
      </c>
    </row>
    <row r="83" spans="1:13" ht="12.75">
      <c r="A83" s="142" t="str">
        <f>CONCATENATE("[b]",A21," [/b]")</f>
        <v>[b]Горюнович(13) - 0(20) - 4:0 (58:0) [/b]</v>
      </c>
      <c r="M83" s="142" t="str">
        <f>CONCATENATE("[b]",M21," [/b]")</f>
        <v>[b]GAS-Ural(7) - Математик(10) - 1:2 (55:60) [/b]</v>
      </c>
    </row>
    <row r="84" spans="1:13" ht="12.75">
      <c r="A84" s="142" t="str">
        <f>A22</f>
        <v>18:0 - 15:0 - 17:0 - 8:0 - 0:0 - 0:0 - 0:0 - 0:0</v>
      </c>
      <c r="M84" s="142" t="str">
        <f>M22</f>
        <v>21:18 - 13:18 - 14:17 - 7:7 - 0:0 - 0:0 - 0:0 - 0:0</v>
      </c>
    </row>
    <row r="86" spans="1:13" ht="12.75">
      <c r="A86" s="142" t="str">
        <f>CONCATENATE("[b]",A24," [/b]")</f>
        <v>[b]ПАВЛОДАР(4) - 0(29) - 4:0 (54:0) [/b]</v>
      </c>
      <c r="M86" s="142" t="str">
        <f>CONCATENATE("[b]",M24," [/b]")</f>
        <v>[b]saleh(15) - demik-78(2) - 4:0 (58:42) [/b]</v>
      </c>
    </row>
    <row r="87" spans="1:13" ht="12.75">
      <c r="A87" s="142" t="str">
        <f>A25</f>
        <v>19:0 - 15:0 - 16:0 - 4:0 - 0:0 - 0:0 - 0:0 - 0:0</v>
      </c>
      <c r="M87" s="142" t="str">
        <f>M25</f>
        <v>22:16 - 16:14 - 13:11 - 7:1 - 0:0 - 0:0 - 0:0 - 0:0</v>
      </c>
    </row>
    <row r="89" ht="12.75">
      <c r="A89" s="142" t="str">
        <f>CONCATENATE("[b]",A27," [/b]")</f>
        <v>[b]Oksi_f(3) - 0(30) - 4:0 (59:0) [/b]</v>
      </c>
    </row>
    <row r="90" ht="12.75">
      <c r="A90" s="142" t="str">
        <f>A28</f>
        <v>17:0 - 19:0 - 16:0 - 7:0 - 0:0 - 0:0 - 0:0 - 0:0</v>
      </c>
    </row>
    <row r="92" ht="12.75">
      <c r="A92" s="142" t="str">
        <f>CONCATENATE("[b]",A30," [/b]")</f>
        <v>[b]Accrington(14) - 0(19) - 4:0 (59:0) [/b]</v>
      </c>
    </row>
    <row r="93" ht="12.75">
      <c r="A93" s="142" t="str">
        <f>A31</f>
        <v>17:0 - 18:0 - 17:0 - 7:0 - 0:0 - 0:0 - 0:0 - 0:0</v>
      </c>
    </row>
    <row r="95" ht="12.75">
      <c r="A95" s="142" t="str">
        <f>CONCATENATE("[b]",A33," [/b]")</f>
        <v>[b]alexivan(11) - 0(22) - 4:0 (45:0) [/b]</v>
      </c>
    </row>
    <row r="96" ht="12.75">
      <c r="A96" s="142" t="str">
        <f>A34</f>
        <v>19:0 - 11:0 - 10:0 - 5:0 - 0:0 - 0:0 - 0:0 - 0:0</v>
      </c>
    </row>
    <row r="98" ht="12.75">
      <c r="A98" s="142" t="str">
        <f>CONCATENATE("[b]",A36," [/b]")</f>
        <v>[b]ESI2607(6) - 0(27) - 4:0 (58:0) [/b]</v>
      </c>
    </row>
    <row r="99" ht="12.75">
      <c r="A99" s="142" t="str">
        <f>A37</f>
        <v>16:0 - 18:0 - 17:0 - 7:0 - 0:0 - 0:0 - 0:0 - 0:0</v>
      </c>
    </row>
    <row r="101" ht="12.75">
      <c r="A101" s="142" t="str">
        <f>CONCATENATE("[b]",A39," [/b]")</f>
        <v>[b]GAS-Ural(7) - 0(26) - 4:0 (55:0) [/b]</v>
      </c>
    </row>
    <row r="102" ht="12.75">
      <c r="A102" s="142" t="str">
        <f>A40</f>
        <v>21:0 - 13:0 - 14:0 - 7:0 - 0:0 - 0:0 - 0:0 - 0:0</v>
      </c>
    </row>
    <row r="104" ht="12.75">
      <c r="A104" s="142" t="str">
        <f>CONCATENATE("[b]",A42," [/b]")</f>
        <v>[b]Математик(10) - 0(23) - 4:0 (60:0) [/b]</v>
      </c>
    </row>
    <row r="105" ht="12.75">
      <c r="A105" s="142" t="str">
        <f>A43</f>
        <v>18:0 - 18:0 - 17:0 - 7:0 - 0:0 - 0:0 - 0:0 - 0:0</v>
      </c>
    </row>
    <row r="107" ht="12.75">
      <c r="A107" s="142" t="str">
        <f>CONCATENATE("[b]",A45," [/b]")</f>
        <v>[b]saleh(15) - 0(18) - 4:0 (58:0) [/b]</v>
      </c>
    </row>
    <row r="108" ht="12.75">
      <c r="A108" s="142" t="str">
        <f>A46</f>
        <v>22:0 - 16:0 - 13:0 - 7:0 - 0:0 - 0:0 - 0:0 - 0:0</v>
      </c>
    </row>
    <row r="110" ht="12.75">
      <c r="A110" s="142" t="str">
        <f>CONCATENATE("[b]",A48," [/b]")</f>
        <v>[b]demik-78(2) - 0(31) - 4:0 (42:0) [/b]</v>
      </c>
    </row>
    <row r="111" ht="12.75">
      <c r="A111" s="142" t="str">
        <f>A49</f>
        <v>16:0 - 14:0 - 11:0 - 1:0 - 0:0 - 0:0 - 0:0 - 0:0</v>
      </c>
    </row>
  </sheetData>
  <sheetProtection formatColumns="0" formatRows="0"/>
  <mergeCells count="42">
    <mergeCell ref="BJ10:BJ11"/>
    <mergeCell ref="BJ8:BJ9"/>
    <mergeCell ref="BI10:BI11"/>
    <mergeCell ref="BI8:BI9"/>
    <mergeCell ref="BH10:BH11"/>
    <mergeCell ref="BH8:BH9"/>
    <mergeCell ref="BJ26:BJ27"/>
    <mergeCell ref="BJ24:BJ25"/>
    <mergeCell ref="BI26:BI27"/>
    <mergeCell ref="BI24:BI25"/>
    <mergeCell ref="BH26:BH27"/>
    <mergeCell ref="BH24:BH25"/>
    <mergeCell ref="BG30:BG31"/>
    <mergeCell ref="BG28:BG29"/>
    <mergeCell ref="BF28:BF29"/>
    <mergeCell ref="BF30:BF31"/>
    <mergeCell ref="BE30:BE31"/>
    <mergeCell ref="BE28:BE29"/>
    <mergeCell ref="BG22:BG23"/>
    <mergeCell ref="BG20:BG21"/>
    <mergeCell ref="BF22:BF23"/>
    <mergeCell ref="BF20:BF21"/>
    <mergeCell ref="BE22:BE23"/>
    <mergeCell ref="BE20:BE21"/>
    <mergeCell ref="BG14:BG15"/>
    <mergeCell ref="BG12:BG13"/>
    <mergeCell ref="BF14:BF15"/>
    <mergeCell ref="BF12:BF13"/>
    <mergeCell ref="BE14:BE15"/>
    <mergeCell ref="BE12:BE13"/>
    <mergeCell ref="BG6:BG7"/>
    <mergeCell ref="BG4:BG5"/>
    <mergeCell ref="BE6:BE7"/>
    <mergeCell ref="BE4:BE5"/>
    <mergeCell ref="BF6:BF7"/>
    <mergeCell ref="BF4:BF5"/>
    <mergeCell ref="BM18:BM21"/>
    <mergeCell ref="BM14:BM17"/>
    <mergeCell ref="BL14:BL17"/>
    <mergeCell ref="BL18:BL21"/>
    <mergeCell ref="BK18:BK21"/>
    <mergeCell ref="BK14:BK17"/>
  </mergeCells>
  <conditionalFormatting sqref="AY2">
    <cfRule type="expression" priority="60" dxfId="0" stopIfTrue="1">
      <formula>AZ2=BC3</formula>
    </cfRule>
  </conditionalFormatting>
  <conditionalFormatting sqref="AZ2">
    <cfRule type="expression" priority="58" dxfId="0" stopIfTrue="1">
      <formula>AZ2=BC3</formula>
    </cfRule>
  </conditionalFormatting>
  <conditionalFormatting sqref="BA2">
    <cfRule type="expression" priority="57" dxfId="0" stopIfTrue="1">
      <formula>AZ2=BC3</formula>
    </cfRule>
  </conditionalFormatting>
  <conditionalFormatting sqref="AY6 AY10 AY14 AY18 AY22 AY26 AY30">
    <cfRule type="expression" priority="56" dxfId="0" stopIfTrue="1">
      <formula>AZ6=BC7</formula>
    </cfRule>
  </conditionalFormatting>
  <conditionalFormatting sqref="AZ6 AZ10 AZ14 AZ18 AZ22 AZ26 AZ30">
    <cfRule type="expression" priority="55" dxfId="0" stopIfTrue="1">
      <formula>AZ6=BC7</formula>
    </cfRule>
  </conditionalFormatting>
  <conditionalFormatting sqref="BA6 BA10 BA14 BA18 BA22 BA26 BA30">
    <cfRule type="expression" priority="54" dxfId="0" stopIfTrue="1">
      <formula>AZ6=BC7</formula>
    </cfRule>
  </conditionalFormatting>
  <conditionalFormatting sqref="AY3">
    <cfRule type="expression" priority="53" dxfId="0" stopIfTrue="1">
      <formula>AZ3=BC3</formula>
    </cfRule>
  </conditionalFormatting>
  <conditionalFormatting sqref="AZ3">
    <cfRule type="expression" priority="52" dxfId="0" stopIfTrue="1">
      <formula>AZ3=BC3</formula>
    </cfRule>
  </conditionalFormatting>
  <conditionalFormatting sqref="BA3">
    <cfRule type="expression" priority="51" dxfId="0" stopIfTrue="1">
      <formula>AZ3=BC3</formula>
    </cfRule>
  </conditionalFormatting>
  <conditionalFormatting sqref="AY4 AY7:AY8 AY11:AY12 AY15:AY16 AY19:AY20 AY23:AY24 AY27:AY28 AY31:AY32">
    <cfRule type="expression" priority="50" dxfId="0" stopIfTrue="1">
      <formula>AZ4=BC4</formula>
    </cfRule>
  </conditionalFormatting>
  <conditionalFormatting sqref="AZ4 AZ7:AZ8 AZ11:AZ12 AZ15:AZ16 AZ19:AZ20 AZ23:AZ24 AZ27:AZ28 AZ31:AZ32">
    <cfRule type="expression" priority="49" dxfId="0" stopIfTrue="1">
      <formula>AZ4=BC4</formula>
    </cfRule>
  </conditionalFormatting>
  <conditionalFormatting sqref="BA4 BA7:BA8 BA11:BA12 BA15:BA16 BA19:BA20 BA23:BA24 BA27:BA28 BA31:BA32">
    <cfRule type="expression" priority="48" dxfId="0" stopIfTrue="1">
      <formula>AZ4=BC4</formula>
    </cfRule>
  </conditionalFormatting>
  <conditionalFormatting sqref="AY5">
    <cfRule type="expression" priority="47" dxfId="0" stopIfTrue="1">
      <formula>AZ5=BC4</formula>
    </cfRule>
  </conditionalFormatting>
  <conditionalFormatting sqref="AZ5">
    <cfRule type="expression" priority="46" dxfId="0" stopIfTrue="1">
      <formula>AZ5=BC4</formula>
    </cfRule>
  </conditionalFormatting>
  <conditionalFormatting sqref="BA5">
    <cfRule type="expression" priority="45" dxfId="0" stopIfTrue="1">
      <formula>AZ5=BC4</formula>
    </cfRule>
  </conditionalFormatting>
  <conditionalFormatting sqref="AY9 AY13 AY17 AY21 AY25 AY29 AY33">
    <cfRule type="expression" priority="44" dxfId="0" stopIfTrue="1">
      <formula>AZ9=BC8</formula>
    </cfRule>
  </conditionalFormatting>
  <conditionalFormatting sqref="AZ9 AZ13 AZ17 AZ21 AZ25 AZ29 AZ33">
    <cfRule type="expression" priority="43" dxfId="0" stopIfTrue="1">
      <formula>AZ9=BC8</formula>
    </cfRule>
  </conditionalFormatting>
  <conditionalFormatting sqref="BA9 BA13 BA17 BA21 BA25 BA29 BA33">
    <cfRule type="expression" priority="42" dxfId="0" stopIfTrue="1">
      <formula>AZ9=BC8</formula>
    </cfRule>
  </conditionalFormatting>
  <conditionalFormatting sqref="BB3 BB11 BB19 BB27">
    <cfRule type="expression" priority="41" dxfId="0" stopIfTrue="1">
      <formula>BC3=BF4</formula>
    </cfRule>
  </conditionalFormatting>
  <conditionalFormatting sqref="BC3 BC11 BC19 BC27">
    <cfRule type="expression" priority="40" dxfId="0" stopIfTrue="1">
      <formula>BC3=BF4</formula>
    </cfRule>
  </conditionalFormatting>
  <conditionalFormatting sqref="BD3 BD11 BD19 BD27">
    <cfRule type="expression" priority="39" dxfId="0" stopIfTrue="1">
      <formula>BC3=BF4</formula>
    </cfRule>
  </conditionalFormatting>
  <conditionalFormatting sqref="BB4 BB12 BB20 BB28">
    <cfRule type="expression" priority="38" dxfId="0" stopIfTrue="1">
      <formula>BC4=BF4</formula>
    </cfRule>
  </conditionalFormatting>
  <conditionalFormatting sqref="BC4 BC12 BC20 BC28">
    <cfRule type="expression" priority="37" dxfId="0" stopIfTrue="1">
      <formula>BC4=BF4</formula>
    </cfRule>
  </conditionalFormatting>
  <conditionalFormatting sqref="BD4 BD12 BD20 BD28">
    <cfRule type="expression" priority="36" dxfId="0" stopIfTrue="1">
      <formula>BC4=BF4</formula>
    </cfRule>
  </conditionalFormatting>
  <conditionalFormatting sqref="BB7 BB15 BB23 BB31">
    <cfRule type="expression" priority="35" dxfId="0" stopIfTrue="1">
      <formula>BC7=BF6</formula>
    </cfRule>
  </conditionalFormatting>
  <conditionalFormatting sqref="BC7 BC15 BC23 BC31">
    <cfRule type="expression" priority="34" dxfId="0" stopIfTrue="1">
      <formula>BC7=BF6</formula>
    </cfRule>
  </conditionalFormatting>
  <conditionalFormatting sqref="BD7 BD15 BD23 BD31">
    <cfRule type="expression" priority="33" dxfId="0" stopIfTrue="1">
      <formula>BC7=BF6</formula>
    </cfRule>
  </conditionalFormatting>
  <conditionalFormatting sqref="BB8 BB16 BB24 BB32">
    <cfRule type="expression" priority="32" dxfId="0" stopIfTrue="1">
      <formula>BC8=BF6</formula>
    </cfRule>
  </conditionalFormatting>
  <conditionalFormatting sqref="BC8 BC16 BC24 BC32">
    <cfRule type="expression" priority="31" dxfId="0" stopIfTrue="1">
      <formula>BC8=BF6</formula>
    </cfRule>
  </conditionalFormatting>
  <conditionalFormatting sqref="BD8 BD16 BD24 BD32">
    <cfRule type="expression" priority="30" dxfId="0" stopIfTrue="1">
      <formula>BC8=BF6</formula>
    </cfRule>
  </conditionalFormatting>
  <conditionalFormatting sqref="BE4:BE5">
    <cfRule type="expression" priority="29" dxfId="0" stopIfTrue="1">
      <formula>BF4=BI8</formula>
    </cfRule>
  </conditionalFormatting>
  <conditionalFormatting sqref="BF4:BF5">
    <cfRule type="expression" priority="28" dxfId="0" stopIfTrue="1">
      <formula>BF4=BI8</formula>
    </cfRule>
  </conditionalFormatting>
  <conditionalFormatting sqref="BG4:BG5">
    <cfRule type="expression" priority="27" dxfId="0" stopIfTrue="1">
      <formula>BF4=BI8</formula>
    </cfRule>
  </conditionalFormatting>
  <conditionalFormatting sqref="BE20:BE21">
    <cfRule type="expression" priority="26" dxfId="0" stopIfTrue="1">
      <formula>BF20=BI24</formula>
    </cfRule>
  </conditionalFormatting>
  <conditionalFormatting sqref="BF20:BF21">
    <cfRule type="expression" priority="25" dxfId="0" stopIfTrue="1">
      <formula>BF20=BI24</formula>
    </cfRule>
  </conditionalFormatting>
  <conditionalFormatting sqref="BG20:BG21">
    <cfRule type="expression" priority="24" dxfId="0" stopIfTrue="1">
      <formula>BF20=BI24</formula>
    </cfRule>
  </conditionalFormatting>
  <conditionalFormatting sqref="BE6:BE7">
    <cfRule type="expression" priority="23" dxfId="0" stopIfTrue="1">
      <formula>BF6=BI8</formula>
    </cfRule>
  </conditionalFormatting>
  <conditionalFormatting sqref="BF6:BF7">
    <cfRule type="expression" priority="22" dxfId="0" stopIfTrue="1">
      <formula>BF6=BI8</formula>
    </cfRule>
  </conditionalFormatting>
  <conditionalFormatting sqref="BG6:BG7">
    <cfRule type="expression" priority="21" dxfId="0" stopIfTrue="1">
      <formula>BF6=BI8</formula>
    </cfRule>
  </conditionalFormatting>
  <conditionalFormatting sqref="BE22:BE23">
    <cfRule type="expression" priority="20" dxfId="0" stopIfTrue="1">
      <formula>BF22=BI24</formula>
    </cfRule>
  </conditionalFormatting>
  <conditionalFormatting sqref="BF22:BF23">
    <cfRule type="expression" priority="19" dxfId="0" stopIfTrue="1">
      <formula>BF22=BI24</formula>
    </cfRule>
  </conditionalFormatting>
  <conditionalFormatting sqref="BG22:BG23">
    <cfRule type="expression" priority="18" dxfId="0" stopIfTrue="1">
      <formula>BF22=BI24</formula>
    </cfRule>
  </conditionalFormatting>
  <conditionalFormatting sqref="BE12:BE13 BE28:BE29">
    <cfRule type="expression" priority="17" dxfId="0" stopIfTrue="1">
      <formula>BF12=BI10</formula>
    </cfRule>
  </conditionalFormatting>
  <conditionalFormatting sqref="BF12:BF13 BF28:BF29">
    <cfRule type="expression" priority="16" dxfId="0" stopIfTrue="1">
      <formula>BF12=BI10</formula>
    </cfRule>
  </conditionalFormatting>
  <conditionalFormatting sqref="BG12:BG13 BG28:BG29">
    <cfRule type="expression" priority="15" dxfId="0" stopIfTrue="1">
      <formula>BF12=BI10</formula>
    </cfRule>
  </conditionalFormatting>
  <conditionalFormatting sqref="BE14:BE15">
    <cfRule type="expression" priority="14" dxfId="0" stopIfTrue="1">
      <formula>BF14=BI10</formula>
    </cfRule>
  </conditionalFormatting>
  <conditionalFormatting sqref="BF14:BF15">
    <cfRule type="expression" priority="13" dxfId="0" stopIfTrue="1">
      <formula>BF14=BI10</formula>
    </cfRule>
  </conditionalFormatting>
  <conditionalFormatting sqref="BG14:BG15">
    <cfRule type="expression" priority="12" dxfId="0" stopIfTrue="1">
      <formula>BF14=BI10</formula>
    </cfRule>
  </conditionalFormatting>
  <conditionalFormatting sqref="BE30:BE31">
    <cfRule type="expression" priority="11" dxfId="0" stopIfTrue="1">
      <formula>BF30=BI26</formula>
    </cfRule>
  </conditionalFormatting>
  <conditionalFormatting sqref="BF30:BF31">
    <cfRule type="expression" priority="10" dxfId="0" stopIfTrue="1">
      <formula>BF30=BI26</formula>
    </cfRule>
  </conditionalFormatting>
  <conditionalFormatting sqref="BG30:BG31">
    <cfRule type="expression" priority="8" dxfId="0" stopIfTrue="1">
      <formula>BF30=BI26</formula>
    </cfRule>
  </conditionalFormatting>
  <conditionalFormatting sqref="BH8:BJ8">
    <cfRule type="expression" priority="7" dxfId="0" stopIfTrue="1">
      <formula>$BI$8=$BL$14</formula>
    </cfRule>
  </conditionalFormatting>
  <conditionalFormatting sqref="BH10:BJ11">
    <cfRule type="expression" priority="5" dxfId="0" stopIfTrue="1">
      <formula>$BI$10=$BL$14</formula>
    </cfRule>
  </conditionalFormatting>
  <conditionalFormatting sqref="BH24:BJ25">
    <cfRule type="expression" priority="3" dxfId="0" stopIfTrue="1">
      <formula>$BI$24=$BL$18</formula>
    </cfRule>
  </conditionalFormatting>
  <conditionalFormatting sqref="BH26:BJ27">
    <cfRule type="expression" priority="1" dxfId="0" stopIfTrue="1">
      <formula>$BI$26=$BL$18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zoomScale="80" zoomScaleNormal="80" zoomScalePageLayoutView="0" workbookViewId="0" topLeftCell="A1">
      <selection activeCell="D10" sqref="D10"/>
    </sheetView>
  </sheetViews>
  <sheetFormatPr defaultColWidth="9.140625" defaultRowHeight="15"/>
  <cols>
    <col min="1" max="1" width="29.28125" style="0" customWidth="1"/>
    <col min="2" max="2" width="10.421875" style="0" customWidth="1"/>
    <col min="3" max="3" width="17.57421875" style="76" customWidth="1"/>
    <col min="4" max="4" width="99.140625" style="0" bestFit="1" customWidth="1"/>
  </cols>
  <sheetData>
    <row r="1" spans="1:4" ht="15.75" thickTop="1">
      <c r="A1" s="15" t="s">
        <v>0</v>
      </c>
      <c r="C1" s="143" t="s">
        <v>1</v>
      </c>
      <c r="D1" s="1" t="s">
        <v>2</v>
      </c>
    </row>
    <row r="2" spans="1:11" ht="15">
      <c r="A2" s="79" t="s">
        <v>100</v>
      </c>
      <c r="C2" s="76" t="s">
        <v>20</v>
      </c>
      <c r="D2" s="79" t="s">
        <v>147</v>
      </c>
      <c r="E2" s="2"/>
      <c r="F2" s="2"/>
      <c r="G2" s="2"/>
      <c r="H2" s="2"/>
      <c r="I2" s="2"/>
      <c r="J2" s="2"/>
      <c r="K2" s="2"/>
    </row>
    <row r="3" spans="1:4" ht="15">
      <c r="A3" s="79" t="s">
        <v>101</v>
      </c>
      <c r="C3" s="77" t="s">
        <v>82</v>
      </c>
      <c r="D3" s="79" t="s">
        <v>133</v>
      </c>
    </row>
    <row r="4" spans="1:4" ht="15">
      <c r="A4" s="79" t="s">
        <v>102</v>
      </c>
      <c r="C4" s="76" t="s">
        <v>26</v>
      </c>
      <c r="D4" s="79" t="s">
        <v>144</v>
      </c>
    </row>
    <row r="5" spans="1:4" ht="15">
      <c r="A5" s="79" t="s">
        <v>103</v>
      </c>
      <c r="C5" s="76" t="s">
        <v>73</v>
      </c>
      <c r="D5" s="79" t="s">
        <v>152</v>
      </c>
    </row>
    <row r="6" spans="1:4" ht="15">
      <c r="A6" s="79" t="s">
        <v>104</v>
      </c>
      <c r="C6" s="76" t="s">
        <v>16</v>
      </c>
      <c r="D6" s="79" t="s">
        <v>130</v>
      </c>
    </row>
    <row r="7" spans="1:4" ht="15">
      <c r="A7" s="79" t="s">
        <v>105</v>
      </c>
      <c r="C7" s="76" t="s">
        <v>29</v>
      </c>
      <c r="D7" s="79" t="s">
        <v>131</v>
      </c>
    </row>
    <row r="8" spans="1:4" ht="15">
      <c r="A8" s="79" t="s">
        <v>106</v>
      </c>
      <c r="C8" s="76" t="s">
        <v>71</v>
      </c>
      <c r="D8" s="79" t="s">
        <v>148</v>
      </c>
    </row>
    <row r="9" spans="1:4" ht="15">
      <c r="A9" s="79" t="s">
        <v>107</v>
      </c>
      <c r="C9" s="76" t="s">
        <v>75</v>
      </c>
      <c r="D9" s="79" t="s">
        <v>126</v>
      </c>
    </row>
    <row r="10" spans="1:4" ht="15">
      <c r="A10" s="79" t="s">
        <v>108</v>
      </c>
      <c r="C10" s="76" t="s">
        <v>81</v>
      </c>
      <c r="D10" s="79" t="s">
        <v>142</v>
      </c>
    </row>
    <row r="11" spans="1:4" ht="15">
      <c r="A11" s="79" t="s">
        <v>109</v>
      </c>
      <c r="C11" s="76" t="s">
        <v>79</v>
      </c>
      <c r="D11" s="79" t="s">
        <v>134</v>
      </c>
    </row>
    <row r="12" spans="1:4" ht="15">
      <c r="A12" s="79" t="s">
        <v>110</v>
      </c>
      <c r="C12" s="76" t="s">
        <v>18</v>
      </c>
      <c r="D12" s="79" t="s">
        <v>135</v>
      </c>
    </row>
    <row r="13" spans="1:4" ht="15">
      <c r="A13" s="79" t="s">
        <v>111</v>
      </c>
      <c r="C13" s="76" t="s">
        <v>22</v>
      </c>
      <c r="D13" s="79" t="s">
        <v>137</v>
      </c>
    </row>
    <row r="14" spans="1:4" ht="15">
      <c r="A14" s="79" t="s">
        <v>112</v>
      </c>
      <c r="C14" s="76" t="s">
        <v>17</v>
      </c>
      <c r="D14" s="79" t="s">
        <v>132</v>
      </c>
    </row>
    <row r="15" spans="1:4" ht="15">
      <c r="A15" s="79" t="s">
        <v>113</v>
      </c>
      <c r="C15" s="76" t="s">
        <v>64</v>
      </c>
      <c r="D15" s="79" t="s">
        <v>128</v>
      </c>
    </row>
    <row r="16" spans="1:4" ht="15">
      <c r="A16" s="79" t="s">
        <v>114</v>
      </c>
      <c r="C16" s="76" t="s">
        <v>23</v>
      </c>
      <c r="D16" s="79" t="s">
        <v>139</v>
      </c>
    </row>
    <row r="17" spans="1:4" ht="15">
      <c r="A17" s="79" t="s">
        <v>115</v>
      </c>
      <c r="C17" s="76" t="s">
        <v>77</v>
      </c>
      <c r="D17" s="79" t="s">
        <v>138</v>
      </c>
    </row>
    <row r="18" spans="1:4" ht="15">
      <c r="A18" s="79" t="s">
        <v>116</v>
      </c>
      <c r="C18" s="76" t="s">
        <v>24</v>
      </c>
      <c r="D18" s="79" t="s">
        <v>143</v>
      </c>
    </row>
    <row r="19" spans="1:4" ht="15">
      <c r="A19" s="79" t="s">
        <v>117</v>
      </c>
      <c r="C19" s="76" t="s">
        <v>59</v>
      </c>
      <c r="D19" s="79" t="s">
        <v>154</v>
      </c>
    </row>
    <row r="20" spans="1:4" ht="15">
      <c r="A20" s="79" t="s">
        <v>118</v>
      </c>
      <c r="C20" s="76" t="s">
        <v>76</v>
      </c>
      <c r="D20" s="79" t="s">
        <v>125</v>
      </c>
    </row>
    <row r="21" spans="1:4" ht="15">
      <c r="A21" s="79" t="s">
        <v>119</v>
      </c>
      <c r="C21" s="76" t="s">
        <v>28</v>
      </c>
      <c r="D21" s="79" t="s">
        <v>146</v>
      </c>
    </row>
    <row r="22" spans="1:4" ht="15">
      <c r="A22" s="79" t="s">
        <v>120</v>
      </c>
      <c r="C22" s="76" t="s">
        <v>19</v>
      </c>
      <c r="D22" s="79" t="s">
        <v>136</v>
      </c>
    </row>
    <row r="23" spans="1:4" ht="15">
      <c r="A23" s="79" t="s">
        <v>121</v>
      </c>
      <c r="C23" s="76" t="s">
        <v>80</v>
      </c>
      <c r="D23" s="79" t="s">
        <v>129</v>
      </c>
    </row>
    <row r="24" spans="1:4" ht="15">
      <c r="A24" s="79" t="s">
        <v>122</v>
      </c>
      <c r="C24" s="76" t="s">
        <v>21</v>
      </c>
      <c r="D24" s="79" t="s">
        <v>150</v>
      </c>
    </row>
    <row r="25" spans="1:4" ht="15">
      <c r="A25" s="16" t="s">
        <v>123</v>
      </c>
      <c r="C25" s="77" t="s">
        <v>25</v>
      </c>
      <c r="D25" s="79" t="s">
        <v>141</v>
      </c>
    </row>
    <row r="26" spans="1:4" ht="15">
      <c r="A26" s="16"/>
      <c r="C26" s="77" t="s">
        <v>61</v>
      </c>
      <c r="D26" s="79" t="s">
        <v>124</v>
      </c>
    </row>
    <row r="27" spans="1:4" ht="15">
      <c r="A27" s="16"/>
      <c r="C27" s="77" t="s">
        <v>72</v>
      </c>
      <c r="D27" s="79" t="s">
        <v>140</v>
      </c>
    </row>
    <row r="28" spans="1:4" ht="15">
      <c r="A28" s="16"/>
      <c r="C28" s="77" t="s">
        <v>62</v>
      </c>
      <c r="D28" s="79" t="s">
        <v>127</v>
      </c>
    </row>
    <row r="29" spans="1:4" ht="15">
      <c r="A29" s="16"/>
      <c r="C29" s="77" t="s">
        <v>65</v>
      </c>
      <c r="D29" s="79" t="s">
        <v>149</v>
      </c>
    </row>
    <row r="30" spans="1:4" ht="15.75" thickBot="1">
      <c r="A30" s="17"/>
      <c r="C30" s="76" t="s">
        <v>66</v>
      </c>
      <c r="D30" s="79" t="s">
        <v>153</v>
      </c>
    </row>
    <row r="31" spans="3:4" ht="15.75" thickTop="1">
      <c r="C31" s="76" t="s">
        <v>63</v>
      </c>
      <c r="D31" s="79" t="s">
        <v>145</v>
      </c>
    </row>
    <row r="32" spans="3:4" ht="15">
      <c r="C32" s="76" t="s">
        <v>92</v>
      </c>
      <c r="D32" s="79" t="s">
        <v>151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fedichkin</cp:lastModifiedBy>
  <dcterms:created xsi:type="dcterms:W3CDTF">2010-05-16T18:12:03Z</dcterms:created>
  <dcterms:modified xsi:type="dcterms:W3CDTF">2011-12-17T22:28:54Z</dcterms:modified>
  <cp:category/>
  <cp:version/>
  <cp:contentType/>
  <cp:contentStatus/>
</cp:coreProperties>
</file>