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1"/>
  </bookViews>
  <sheets>
    <sheet name="ОЛФП - Football.By" sheetId="1" r:id="rId1"/>
    <sheet name="Профи - Космос" sheetId="2" r:id="rId2"/>
    <sheet name="Программа" sheetId="3" r:id="rId3"/>
  </sheets>
  <externalReferences>
    <externalReference r:id="rId6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<sst xmlns="http://schemas.openxmlformats.org/spreadsheetml/2006/main" count="285" uniqueCount="61">
  <si>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</si>
  <si>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</si>
  <si>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</si>
  <si>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</si>
  <si>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</si>
  <si>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</si>
  <si>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</si>
  <si>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</si>
  <si>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</si>
  <si>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</si>
  <si>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</si>
  <si>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</si>
  <si>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</si>
  <si>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</si>
  <si>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</si>
  <si>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</si>
  <si>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</si>
  <si>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Космос</t>
  </si>
  <si>
    <t>KP0}{@</t>
  </si>
  <si>
    <t>sozzuro</t>
  </si>
  <si>
    <t>Ведьмак</t>
  </si>
  <si>
    <t>buffoni</t>
  </si>
  <si>
    <t>Вясновая Кветачка</t>
  </si>
  <si>
    <t>Профессионалы прогноза</t>
  </si>
  <si>
    <t>amelin</t>
  </si>
  <si>
    <t>SkVaL</t>
  </si>
  <si>
    <t>ESI2607</t>
  </si>
  <si>
    <t>URSAlex</t>
  </si>
  <si>
    <t>saleh</t>
  </si>
  <si>
    <t>aks</t>
  </si>
  <si>
    <t>ОЛФП</t>
  </si>
  <si>
    <t>Sana21</t>
  </si>
  <si>
    <t>SuperVlad</t>
  </si>
  <si>
    <t>Mishgan</t>
  </si>
  <si>
    <t>Мерхаба</t>
  </si>
  <si>
    <t>Serginho</t>
  </si>
  <si>
    <t>Градус</t>
  </si>
  <si>
    <t>СФП Football.By</t>
  </si>
  <si>
    <t>азарт</t>
  </si>
  <si>
    <t>terzia</t>
  </si>
  <si>
    <t>Фолк</t>
  </si>
  <si>
    <t>Сережик</t>
  </si>
  <si>
    <t>vadik1986</t>
  </si>
  <si>
    <t>Сила777</t>
  </si>
  <si>
    <t>Everton</t>
  </si>
  <si>
    <t>Горюнович</t>
  </si>
  <si>
    <t>Flame</t>
  </si>
  <si>
    <t>доп. время</t>
  </si>
  <si>
    <t>Доп. время:</t>
  </si>
  <si>
    <t>1. 03.12.2011 Ньюкасл Юнайтед - Челси</t>
  </si>
  <si>
    <t>3. 03.12.2011 Интер - Удинезе</t>
  </si>
  <si>
    <t>7. 03.12.2011 Кайзерслаутерн - Герта Берлин</t>
  </si>
  <si>
    <t>8. 03.12.2011 Кан - Марсель</t>
  </si>
  <si>
    <t>9. 04.12.2011 Фиорентина - Рома</t>
  </si>
  <si>
    <t>4. 03.12.2011 Астон Вилла - Манчестер Юнайтед</t>
  </si>
  <si>
    <t>5. 04.12.2011 Мальорка - Атлетик Бильбао</t>
  </si>
  <si>
    <t>6. 04.12.2011 Лион - Тулуза</t>
  </si>
  <si>
    <t>Игрок 8</t>
  </si>
  <si>
    <t>2. 03.12.2011 Бор. Менхенгладбах - Бор. Дортмунд</t>
  </si>
  <si>
    <t>BIZON</t>
  </si>
  <si>
    <t>Игрок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</si>
</sst>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i/>
      <sz val="10"/>
      <name val="Trebuchet MS"/>
      <family val="2"/>
    </font>
    <font>
      <b/>
      <sz val="12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0" fillId="37" borderId="30" xfId="0" applyFont="1" applyFill="1" applyBorder="1" applyAlignment="1">
      <alignment/>
    </xf>
    <xf numFmtId="0" fontId="0" fillId="37" borderId="30" xfId="0" applyFont="1" applyFill="1" applyBorder="1" applyAlignment="1">
      <alignment horizontal="center"/>
    </xf>
    <xf numFmtId="0" fontId="2" fillId="37" borderId="31" xfId="0" applyNumberFormat="1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4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0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3" fillId="37" borderId="37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2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36" xfId="0" applyNumberFormat="1" applyFont="1" applyFill="1" applyBorder="1" applyAlignment="1">
      <alignment/>
    </xf>
    <xf numFmtId="49" fontId="2" fillId="37" borderId="30" xfId="0" applyNumberFormat="1" applyFont="1" applyFill="1" applyBorder="1" applyAlignment="1">
      <alignment/>
    </xf>
    <xf numFmtId="49" fontId="2" fillId="37" borderId="37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39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0" fillId="39" borderId="23" xfId="0" applyFont="1" applyFill="1" applyBorder="1" applyAlignment="1">
      <alignment horizontal="center"/>
    </xf>
    <xf numFmtId="0" fontId="8" fillId="40" borderId="36" xfId="0" applyFont="1" applyFill="1" applyBorder="1" applyAlignment="1">
      <alignment/>
    </xf>
    <xf numFmtId="0" fontId="8" fillId="40" borderId="17" xfId="0" applyFont="1" applyFill="1" applyBorder="1" applyAlignment="1">
      <alignment/>
    </xf>
    <xf numFmtId="0" fontId="8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2" xfId="0" applyNumberFormat="1" applyFont="1" applyFill="1" applyBorder="1" applyAlignment="1">
      <alignment horizontal="center"/>
    </xf>
    <xf numFmtId="0" fontId="0" fillId="35" borderId="40" xfId="0" applyNumberFormat="1" applyFill="1" applyBorder="1" applyAlignment="1">
      <alignment horizontal="center"/>
    </xf>
    <xf numFmtId="0" fontId="2" fillId="38" borderId="39" xfId="0" applyNumberFormat="1" applyFont="1" applyFill="1" applyBorder="1" applyAlignment="1">
      <alignment horizontal="center"/>
    </xf>
    <xf numFmtId="0" fontId="2" fillId="6" borderId="39" xfId="0" applyNumberFormat="1" applyFont="1" applyFill="1" applyBorder="1" applyAlignment="1">
      <alignment horizontal="center"/>
    </xf>
    <xf numFmtId="0" fontId="2" fillId="6" borderId="32" xfId="0" applyNumberFormat="1" applyFont="1" applyFill="1" applyBorder="1" applyAlignment="1">
      <alignment horizontal="center"/>
    </xf>
    <xf numFmtId="0" fontId="9" fillId="38" borderId="39" xfId="0" applyNumberFormat="1" applyFont="1" applyFill="1" applyBorder="1" applyAlignment="1">
      <alignment horizontal="center"/>
    </xf>
    <xf numFmtId="0" fontId="9" fillId="38" borderId="32" xfId="0" applyNumberFormat="1" applyFont="1" applyFill="1" applyBorder="1" applyAlignment="1">
      <alignment horizontal="center"/>
    </xf>
    <xf numFmtId="0" fontId="9" fillId="6" borderId="39" xfId="0" applyNumberFormat="1" applyFont="1" applyFill="1" applyBorder="1" applyAlignment="1">
      <alignment horizontal="center"/>
    </xf>
    <xf numFmtId="0" fontId="9" fillId="6" borderId="32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35" borderId="36" xfId="0" applyNumberFormat="1" applyFill="1" applyBorder="1" applyAlignment="1">
      <alignment horizontal="center"/>
    </xf>
    <xf numFmtId="0" fontId="0" fillId="35" borderId="30" xfId="0" applyNumberFormat="1" applyFont="1" applyFill="1" applyBorder="1" applyAlignment="1">
      <alignment horizontal="center"/>
    </xf>
    <xf numFmtId="0" fontId="0" fillId="35" borderId="37" xfId="0" applyNumberFormat="1" applyFont="1" applyFill="1" applyBorder="1" applyAlignment="1">
      <alignment horizontal="center"/>
    </xf>
    <xf numFmtId="0" fontId="0" fillId="35" borderId="36" xfId="0" applyNumberFormat="1" applyFont="1" applyFill="1" applyBorder="1" applyAlignment="1">
      <alignment horizontal="center"/>
    </xf>
    <xf numFmtId="0" fontId="5" fillId="37" borderId="20" xfId="0" applyNumberFormat="1" applyFont="1" applyFill="1" applyBorder="1" applyAlignment="1">
      <alignment horizontal="center"/>
    </xf>
    <xf numFmtId="0" fontId="5" fillId="34" borderId="41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34" borderId="42" xfId="0" applyNumberFormat="1" applyFont="1" applyFill="1" applyBorder="1" applyAlignment="1">
      <alignment horizontal="center"/>
    </xf>
    <xf numFmtId="0" fontId="0" fillId="37" borderId="33" xfId="0" applyFill="1" applyBorder="1" applyAlignment="1">
      <alignment/>
    </xf>
    <xf numFmtId="49" fontId="7" fillId="0" borderId="32" xfId="0" applyNumberFormat="1" applyFon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2" fillId="42" borderId="18" xfId="0" applyNumberFormat="1" applyFont="1" applyFill="1" applyBorder="1" applyAlignment="1">
      <alignment horizontal="center"/>
    </xf>
    <xf numFmtId="49" fontId="2" fillId="42" borderId="39" xfId="0" applyNumberFormat="1" applyFont="1" applyFill="1" applyBorder="1" applyAlignment="1">
      <alignment horizontal="center"/>
    </xf>
    <xf numFmtId="49" fontId="2" fillId="42" borderId="31" xfId="0" applyNumberFormat="1" applyFont="1" applyFill="1" applyBorder="1" applyAlignment="1">
      <alignment horizontal="center"/>
    </xf>
    <xf numFmtId="49" fontId="2" fillId="42" borderId="3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36" xfId="0" applyNumberFormat="1" applyFont="1" applyFill="1" applyBorder="1" applyAlignment="1">
      <alignment horizontal="center"/>
    </xf>
    <xf numFmtId="0" fontId="2" fillId="38" borderId="30" xfId="0" applyNumberFormat="1" applyFont="1" applyFill="1" applyBorder="1" applyAlignment="1">
      <alignment horizontal="center"/>
    </xf>
    <xf numFmtId="0" fontId="2" fillId="38" borderId="37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2" fillId="38" borderId="39" xfId="0" applyNumberFormat="1" applyFont="1" applyFill="1" applyBorder="1" applyAlignment="1">
      <alignment horizontal="center"/>
    </xf>
    <xf numFmtId="0" fontId="2" fillId="38" borderId="31" xfId="0" applyNumberFormat="1" applyFont="1" applyFill="1" applyBorder="1" applyAlignment="1">
      <alignment horizontal="center"/>
    </xf>
    <xf numFmtId="0" fontId="51" fillId="43" borderId="31" xfId="0" applyFont="1" applyFill="1" applyBorder="1" applyAlignment="1">
      <alignment horizontal="center"/>
    </xf>
    <xf numFmtId="0" fontId="51" fillId="43" borderId="32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left"/>
    </xf>
    <xf numFmtId="49" fontId="6" fillId="0" borderId="3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 textRotation="90" wrapText="1"/>
    </xf>
    <xf numFmtId="49" fontId="10" fillId="0" borderId="16" xfId="0" applyNumberFormat="1" applyFont="1" applyFill="1" applyBorder="1" applyAlignment="1">
      <alignment horizontal="center" vertical="center" textRotation="90" wrapText="1"/>
    </xf>
    <xf numFmtId="49" fontId="3" fillId="35" borderId="36" xfId="0" applyNumberFormat="1" applyFont="1" applyFill="1" applyBorder="1" applyAlignment="1">
      <alignment horizontal="left"/>
    </xf>
    <xf numFmtId="49" fontId="3" fillId="35" borderId="30" xfId="0" applyNumberFormat="1" applyFont="1" applyFill="1" applyBorder="1" applyAlignment="1">
      <alignment horizontal="left"/>
    </xf>
    <xf numFmtId="49" fontId="3" fillId="35" borderId="37" xfId="0" applyNumberFormat="1" applyFont="1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49" fontId="0" fillId="35" borderId="10" xfId="0" applyNumberFormat="1" applyFill="1" applyBorder="1" applyAlignment="1">
      <alignment horizontal="left"/>
    </xf>
    <xf numFmtId="49" fontId="0" fillId="35" borderId="18" xfId="0" applyNumberFormat="1" applyFill="1" applyBorder="1" applyAlignment="1">
      <alignment horizontal="left"/>
    </xf>
    <xf numFmtId="0" fontId="50" fillId="39" borderId="23" xfId="0" applyFont="1" applyFill="1" applyBorder="1" applyAlignment="1">
      <alignment horizontal="center"/>
    </xf>
    <xf numFmtId="0" fontId="52" fillId="38" borderId="39" xfId="0" applyNumberFormat="1" applyFont="1" applyFill="1" applyBorder="1" applyAlignment="1">
      <alignment horizontal="center"/>
    </xf>
    <xf numFmtId="0" fontId="52" fillId="38" borderId="32" xfId="0" applyNumberFormat="1" applyFont="1" applyFill="1" applyBorder="1" applyAlignment="1">
      <alignment horizontal="center"/>
    </xf>
    <xf numFmtId="0" fontId="52" fillId="6" borderId="39" xfId="0" applyNumberFormat="1" applyFont="1" applyFill="1" applyBorder="1" applyAlignment="1">
      <alignment horizontal="center"/>
    </xf>
    <xf numFmtId="0" fontId="52" fillId="6" borderId="3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etfighting%20(&#1092;&#1086;&#1088;&#1084;&#1072;%20&#1087;&#1088;&#1086;&#1075;&#1085;&#1086;&#1079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zoomScale="85" zoomScaleNormal="85" zoomScalePageLayoutView="0" workbookViewId="0" topLeftCell="A1">
      <selection activeCell="H31" sqref="H31"/>
    </sheetView>
  </sheetViews>
  <sheetFormatPr defaultColWidth="9.00390625" defaultRowHeight="13.5" customHeight="1"/>
  <cols>
    <col min="2" max="2" width="7.125" style="76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75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[b][color=#FF0000][u][size=150]ОЛФП – СФП Football.By[/u] 0:0 (0-0)[/size][/color][/b]</v>
      </c>
      <c r="C2" s="166" t="s">
        <v>5</v>
      </c>
      <c r="D2" s="166"/>
      <c r="E2" s="166"/>
      <c r="F2" s="166"/>
      <c r="G2" s="167"/>
      <c r="H2" s="55"/>
      <c r="I2" s="31"/>
      <c r="J2" s="31"/>
      <c r="K2" s="31"/>
      <c r="L2" s="32"/>
      <c r="M2" s="74"/>
      <c r="N2" s="138" t="s">
        <v>30</v>
      </c>
      <c r="O2" s="139"/>
      <c r="P2" s="140"/>
      <c r="Q2" s="80"/>
      <c r="R2" s="81"/>
      <c r="S2" s="81"/>
      <c r="T2" s="82"/>
      <c r="U2" s="141" t="s">
        <v>37</v>
      </c>
      <c r="V2" s="142"/>
      <c r="W2" s="143"/>
      <c r="X2" s="31"/>
      <c r="Y2" s="31"/>
      <c r="Z2" s="34"/>
      <c r="AA2" s="35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68" t="s">
        <v>6</v>
      </c>
      <c r="D3" s="169"/>
      <c r="E3" s="169"/>
      <c r="F3" s="169"/>
      <c r="G3" s="170"/>
      <c r="H3" s="64" t="s">
        <v>7</v>
      </c>
      <c r="I3" s="65"/>
      <c r="J3" s="65"/>
      <c r="K3" s="37"/>
      <c r="L3" s="42"/>
      <c r="M3" s="171" t="s">
        <v>10</v>
      </c>
      <c r="N3" s="138" t="s">
        <v>33</v>
      </c>
      <c r="O3" s="139"/>
      <c r="P3" s="140"/>
      <c r="Q3" s="78"/>
      <c r="R3" s="79"/>
      <c r="S3" s="79"/>
      <c r="T3" s="79"/>
      <c r="U3" s="141" t="s">
        <v>42</v>
      </c>
      <c r="V3" s="142"/>
      <c r="W3" s="143"/>
      <c r="X3" s="31"/>
      <c r="Y3" s="31"/>
      <c r="Z3" s="90" t="str">
        <f>IF(LEN(N3)=0," ",N3)</f>
        <v>Mishgan</v>
      </c>
      <c r="AA3" s="91" t="str">
        <f>IF(LEN(U3)=0," ",U3)</f>
        <v>vadik1986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61" t="s">
        <v>0</v>
      </c>
      <c r="D4" s="162"/>
      <c r="E4" s="162"/>
      <c r="F4" s="162"/>
      <c r="G4" s="163"/>
      <c r="H4" s="48" t="s">
        <v>7</v>
      </c>
      <c r="I4" s="174" t="s">
        <v>8</v>
      </c>
      <c r="J4" s="175"/>
      <c r="K4" s="41"/>
      <c r="L4" s="41"/>
      <c r="M4" s="172"/>
      <c r="N4" s="144" t="s">
        <v>0</v>
      </c>
      <c r="O4" s="144"/>
      <c r="P4" s="145"/>
      <c r="Q4" s="85" t="s">
        <v>13</v>
      </c>
      <c r="R4" s="151" t="s">
        <v>9</v>
      </c>
      <c r="S4" s="152"/>
      <c r="T4" s="85" t="s">
        <v>13</v>
      </c>
      <c r="U4" s="129" t="s">
        <v>0</v>
      </c>
      <c r="V4" s="130"/>
      <c r="W4" s="131"/>
      <c r="X4" s="36"/>
      <c r="Y4" s="37"/>
      <c r="Z4" s="149" t="s">
        <v>3</v>
      </c>
      <c r="AA4" s="150"/>
    </row>
    <row r="5" spans="2:27" ht="13.5" customHeight="1">
      <c r="B5" s="3" t="str">
        <f>IF(L5=0,IF(X5=0,CONCATENATE(C5," - матч перенесен"),CONCATENATE(C5," - ",I5,":",J5)),C5)</f>
        <v>1. 03.12.2011 Ньюкасл Юнайтед - Челси</v>
      </c>
      <c r="C5" s="158" t="s">
        <v>49</v>
      </c>
      <c r="D5" s="159"/>
      <c r="E5" s="159"/>
      <c r="F5" s="159"/>
      <c r="G5" s="160"/>
      <c r="H5" s="48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04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44"/>
      <c r="L5" s="22">
        <f>IF(OR(LEN(I5)=0,LEN(J5)=0),1,0)</f>
        <v>1</v>
      </c>
      <c r="M5" s="172"/>
      <c r="N5" s="23">
        <v>1</v>
      </c>
      <c r="O5" s="8">
        <v>4</v>
      </c>
      <c r="P5" s="9">
        <v>8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116">
        <v>2</v>
      </c>
      <c r="V5" s="117">
        <v>5</v>
      </c>
      <c r="W5" s="118">
        <v>8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8">
        <f>SUM(R5:R7,R9:R11)</f>
        <v>0</v>
      </c>
      <c r="AA5" s="89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2. 03.12.2011 Бор. Менхенгладбах - Бор. Дортмунд</v>
      </c>
      <c r="C6" s="158" t="s">
        <v>58</v>
      </c>
      <c r="D6" s="159"/>
      <c r="E6" s="159"/>
      <c r="F6" s="159"/>
      <c r="G6" s="160"/>
      <c r="H6" s="48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45"/>
      <c r="L6" s="5">
        <f>IF(OR(LEN(I6)=0,LEN(J6)=0),1,0)</f>
        <v>1</v>
      </c>
      <c r="M6" s="172"/>
      <c r="N6" s="8">
        <v>2</v>
      </c>
      <c r="O6" s="8">
        <v>5</v>
      </c>
      <c r="P6" s="9">
        <v>9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94">
        <v>3</v>
      </c>
      <c r="V6" s="8">
        <v>6</v>
      </c>
      <c r="W6" s="9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9" t="s">
        <v>4</v>
      </c>
      <c r="AA6" s="150"/>
    </row>
    <row r="7" spans="2:27" ht="13.5" customHeight="1" thickBot="1">
      <c r="B7" s="3" t="str">
        <f>IF(L7=0,IF(X7=0,CONCATENATE(C7," - матч перенесен"),CONCATENATE(C7," - ",I7,":",J7)),C7)</f>
        <v>3. 03.12.2011 Интер - Удинезе</v>
      </c>
      <c r="C7" s="158" t="s">
        <v>50</v>
      </c>
      <c r="D7" s="159"/>
      <c r="E7" s="159"/>
      <c r="F7" s="159"/>
      <c r="G7" s="160"/>
      <c r="H7" s="48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46"/>
      <c r="L7" s="19">
        <f>IF(OR(LEN(I7)=0,LEN(J7)=0),1,0)</f>
        <v>1</v>
      </c>
      <c r="M7" s="172"/>
      <c r="N7" s="8">
        <v>7</v>
      </c>
      <c r="O7" s="8">
        <v>6</v>
      </c>
      <c r="P7" s="9">
        <v>3</v>
      </c>
      <c r="Q7" s="10" t="str">
        <f>IF(X7=0,0,IF(X7=1,N7,IF(X7=2,O7,IF(X7=3,P7," "))))</f>
        <v> </v>
      </c>
      <c r="R7" s="83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16">
        <v>9</v>
      </c>
      <c r="V7" s="13">
        <v>4</v>
      </c>
      <c r="W7" s="14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8">
        <f>IF(Z5-AA5&gt;0,Z5-AA5,0)</f>
        <v>0</v>
      </c>
      <c r="AA7" s="89">
        <f>IF(Z5-AA5&lt;0,AA5-Z5,0)</f>
        <v>0</v>
      </c>
    </row>
    <row r="8" spans="2:27" ht="13.5" customHeight="1" thickBot="1">
      <c r="B8" s="3" t="s">
        <v>12</v>
      </c>
      <c r="C8" s="161" t="s">
        <v>1</v>
      </c>
      <c r="D8" s="162"/>
      <c r="E8" s="162"/>
      <c r="F8" s="162"/>
      <c r="G8" s="163"/>
      <c r="H8" s="48" t="s">
        <v>7</v>
      </c>
      <c r="I8" s="29"/>
      <c r="J8" s="30"/>
      <c r="K8" s="47"/>
      <c r="L8" s="6">
        <f>SUM(L5:L7,L9:L11)</f>
        <v>6</v>
      </c>
      <c r="M8" s="172"/>
      <c r="N8" s="136" t="s">
        <v>1</v>
      </c>
      <c r="O8" s="136"/>
      <c r="P8" s="137"/>
      <c r="Q8" s="21"/>
      <c r="R8" s="84"/>
      <c r="S8" s="77"/>
      <c r="T8" s="21"/>
      <c r="U8" s="129" t="s">
        <v>1</v>
      </c>
      <c r="V8" s="130"/>
      <c r="W8" s="131"/>
      <c r="X8" s="120"/>
      <c r="Y8" s="38"/>
      <c r="Z8" s="132" t="s">
        <v>14</v>
      </c>
      <c r="AA8" s="133"/>
    </row>
    <row r="9" spans="2:27" ht="13.5" customHeight="1">
      <c r="B9" s="3" t="str">
        <f>IF(L9=0,IF(X9=0,CONCATENATE(C9," - матч перенесен"),CONCATENATE(C9," - ",I9,":",J9)),C9)</f>
        <v>4. 03.12.2011 Астон Вилла - Манчестер Юнайтед</v>
      </c>
      <c r="C9" s="158" t="s">
        <v>54</v>
      </c>
      <c r="D9" s="159"/>
      <c r="E9" s="159"/>
      <c r="F9" s="159"/>
      <c r="G9" s="160"/>
      <c r="H9" s="48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45"/>
      <c r="L9" s="22">
        <f>IF(OR(LEN(I9)=0,LEN(J9)=0),1,0)</f>
        <v>1</v>
      </c>
      <c r="M9" s="172"/>
      <c r="N9" s="8">
        <v>1</v>
      </c>
      <c r="O9" s="8">
        <v>2</v>
      </c>
      <c r="P9" s="9">
        <v>9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119">
        <v>1</v>
      </c>
      <c r="V9" s="117">
        <v>4</v>
      </c>
      <c r="W9" s="118">
        <v>9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8">
        <f>SUM(Q5:Q7,Q9:Q11)</f>
        <v>0</v>
      </c>
      <c r="AA9" s="89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5. 04.12.2011 Мальорка - Атлетик Бильбао</v>
      </c>
      <c r="C10" s="158" t="s">
        <v>55</v>
      </c>
      <c r="D10" s="159"/>
      <c r="E10" s="159"/>
      <c r="F10" s="159"/>
      <c r="G10" s="160"/>
      <c r="H10" s="48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45"/>
      <c r="L10" s="5">
        <f>IF(OR(LEN(I10)=0,LEN(J10)=0),1,0)</f>
        <v>1</v>
      </c>
      <c r="M10" s="172"/>
      <c r="N10" s="8">
        <v>5</v>
      </c>
      <c r="O10" s="8">
        <v>6</v>
      </c>
      <c r="P10" s="9">
        <v>7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94">
        <v>3</v>
      </c>
      <c r="V10" s="8">
        <v>6</v>
      </c>
      <c r="W10" s="9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92"/>
      <c r="AA10" s="93"/>
    </row>
    <row r="11" spans="2:27" ht="13.5" customHeight="1" thickBot="1">
      <c r="B11" s="3" t="str">
        <f>IF(L11=0,IF(X11=0,CONCATENATE(C11," - матч перенесен"),CONCATENATE(C11," - ",I11,":",J11)),C11)</f>
        <v>6. 04.12.2011 Лион - Тулуза</v>
      </c>
      <c r="C11" s="158" t="s">
        <v>56</v>
      </c>
      <c r="D11" s="159"/>
      <c r="E11" s="159"/>
      <c r="F11" s="159"/>
      <c r="G11" s="160"/>
      <c r="H11" s="48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44"/>
      <c r="L11" s="19">
        <f>IF(OR(LEN(I11)=0,LEN(J11)=0),1,0)</f>
        <v>1</v>
      </c>
      <c r="M11" s="172"/>
      <c r="N11" s="8">
        <v>8</v>
      </c>
      <c r="O11" s="8">
        <v>4</v>
      </c>
      <c r="P11" s="9">
        <v>3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16">
        <v>8</v>
      </c>
      <c r="V11" s="13">
        <v>5</v>
      </c>
      <c r="W11" s="14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39"/>
      <c r="AA11" s="40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[color=#FF0000][u]Mishgan – vadik1986[/u] 0:0 [/color] (разница 0:0) (0-0)[/b]</v>
      </c>
      <c r="C12" s="164" t="str">
        <f>IF(LEN(N2)=0," ",N2)</f>
        <v>ОЛФП</v>
      </c>
      <c r="D12" s="165"/>
      <c r="E12" s="165"/>
      <c r="F12" s="165"/>
      <c r="G12" s="103" t="str">
        <f>IF(LEN(U2)=0," ",U2)</f>
        <v>СФП Football.By</v>
      </c>
      <c r="H12" s="56"/>
      <c r="I12" s="37"/>
      <c r="J12" s="37"/>
      <c r="K12" s="37"/>
      <c r="L12" s="57"/>
      <c r="M12" s="172"/>
      <c r="N12" s="141" t="s">
        <v>34</v>
      </c>
      <c r="O12" s="142"/>
      <c r="P12" s="143"/>
      <c r="Q12" s="33"/>
      <c r="R12" s="33"/>
      <c r="S12" s="33"/>
      <c r="T12" s="33"/>
      <c r="U12" s="141" t="s">
        <v>38</v>
      </c>
      <c r="V12" s="142"/>
      <c r="W12" s="143"/>
      <c r="X12" s="53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3"/>
      <c r="Z12" s="90" t="str">
        <f>IF(LEN(N12)=0," ",N12)</f>
        <v>Мерхаба</v>
      </c>
      <c r="AA12" s="91" t="str">
        <f>IF(LEN(U12)=0," ",U12)</f>
        <v>азарт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Mishgan
1 тайм:[/b]
1. 1-4-8
2. 2-5-9
3. 7-6-3</v>
      </c>
      <c r="C13" s="155" t="s">
        <v>2</v>
      </c>
      <c r="D13" s="156"/>
      <c r="E13" s="156"/>
      <c r="F13" s="156"/>
      <c r="G13" s="157"/>
      <c r="H13" s="59"/>
      <c r="I13" s="49"/>
      <c r="J13" s="49"/>
      <c r="K13" s="49"/>
      <c r="L13" s="43"/>
      <c r="M13" s="172"/>
      <c r="N13" s="144" t="s">
        <v>0</v>
      </c>
      <c r="O13" s="144"/>
      <c r="P13" s="145"/>
      <c r="Q13" s="85" t="s">
        <v>13</v>
      </c>
      <c r="R13" s="151" t="s">
        <v>9</v>
      </c>
      <c r="S13" s="152"/>
      <c r="T13" s="85" t="s">
        <v>13</v>
      </c>
      <c r="U13" s="129" t="s">
        <v>0</v>
      </c>
      <c r="V13" s="130"/>
      <c r="W13" s="131"/>
      <c r="X13" s="54"/>
      <c r="Y13" s="49"/>
      <c r="Z13" s="149" t="s">
        <v>3</v>
      </c>
      <c r="AA13" s="150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1-2-9
5. 5-6-7
6. 8-4-3</v>
      </c>
      <c r="C14" s="153">
        <f>SUM(Z7,Z16,Z25,Z34)</f>
        <v>0</v>
      </c>
      <c r="D14" s="154"/>
      <c r="E14" s="154"/>
      <c r="F14" s="154"/>
      <c r="G14" s="73">
        <f>SUM(AA7,AA16,AA25,AA34)</f>
        <v>0</v>
      </c>
      <c r="H14" s="59"/>
      <c r="I14" s="49"/>
      <c r="J14" s="49"/>
      <c r="K14" s="49"/>
      <c r="L14" s="43"/>
      <c r="M14" s="172"/>
      <c r="N14" s="8">
        <v>2</v>
      </c>
      <c r="O14" s="8">
        <v>6</v>
      </c>
      <c r="P14" s="9">
        <v>7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116">
        <v>1</v>
      </c>
      <c r="V14" s="117">
        <v>3</v>
      </c>
      <c r="W14" s="118">
        <v>8</v>
      </c>
      <c r="X14" s="121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8">
        <f>SUM(R14:R16,R18:R20)</f>
        <v>0</v>
      </c>
      <c r="AA14" s="89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vadik1986
1 тайм:[/b]
1. 2-5-8
2. 3-6-7
3. 9-4-1</v>
      </c>
      <c r="C15" s="155" t="s">
        <v>14</v>
      </c>
      <c r="D15" s="156"/>
      <c r="E15" s="156"/>
      <c r="F15" s="156"/>
      <c r="G15" s="157"/>
      <c r="H15" s="60"/>
      <c r="I15" s="58"/>
      <c r="J15" s="58"/>
      <c r="K15" s="58"/>
      <c r="L15" s="61"/>
      <c r="M15" s="172"/>
      <c r="N15" s="8">
        <v>4</v>
      </c>
      <c r="O15" s="8">
        <v>5</v>
      </c>
      <c r="P15" s="9">
        <v>8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94">
        <v>7</v>
      </c>
      <c r="V15" s="8">
        <v>5</v>
      </c>
      <c r="W15" s="9">
        <v>6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9" t="s">
        <v>4</v>
      </c>
      <c r="AA15" s="150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1-4-9
5. 3-6-7
6. 8-5-2</v>
      </c>
      <c r="C16" s="153">
        <f>SUM(Z9,Z18,Z27,Z36)</f>
        <v>0</v>
      </c>
      <c r="D16" s="154"/>
      <c r="E16" s="154"/>
      <c r="F16" s="154"/>
      <c r="G16" s="73">
        <f>SUM(AA9,AA18,AA27,AA36)</f>
        <v>0</v>
      </c>
      <c r="H16" s="63"/>
      <c r="I16" s="62"/>
      <c r="J16" s="62"/>
      <c r="K16" s="62"/>
      <c r="L16" s="62"/>
      <c r="M16" s="172"/>
      <c r="N16" s="8">
        <v>9</v>
      </c>
      <c r="O16" s="8">
        <v>3</v>
      </c>
      <c r="P16" s="9">
        <v>1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16">
        <v>9</v>
      </c>
      <c r="V16" s="13">
        <v>4</v>
      </c>
      <c r="W16" s="14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8">
        <f>IF(Z14-AA14&gt;0,Z14-AA14,0)</f>
        <v>0</v>
      </c>
      <c r="AA16" s="89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[color=#FF0000][u]Мерхаба – азарт[/u] 0:0 [/color] (разница 0:0) (0-0)[/b]</v>
      </c>
      <c r="C17" s="62" t="s">
        <v>7</v>
      </c>
      <c r="D17" s="62"/>
      <c r="E17" s="62"/>
      <c r="F17" s="62"/>
      <c r="G17" s="62"/>
      <c r="H17" s="63"/>
      <c r="I17" s="62"/>
      <c r="J17" s="62"/>
      <c r="K17" s="62"/>
      <c r="L17" s="62"/>
      <c r="M17" s="172"/>
      <c r="N17" s="136" t="s">
        <v>1</v>
      </c>
      <c r="O17" s="136"/>
      <c r="P17" s="137"/>
      <c r="Q17" s="21"/>
      <c r="R17" s="84"/>
      <c r="S17" s="77"/>
      <c r="T17" s="21"/>
      <c r="U17" s="129" t="s">
        <v>1</v>
      </c>
      <c r="V17" s="130"/>
      <c r="W17" s="131"/>
      <c r="X17" s="122"/>
      <c r="Y17" s="17"/>
      <c r="Z17" s="132" t="s">
        <v>14</v>
      </c>
      <c r="AA17" s="133"/>
    </row>
    <row r="18" spans="1:27" ht="13.5" customHeight="1" thickBo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Мерхаба
1 тайм:[/b]
1. 2-6-7
2. 4-5-8
3. 9-3-1</v>
      </c>
      <c r="C18" s="49" t="s">
        <v>7</v>
      </c>
      <c r="D18" s="49"/>
      <c r="E18" s="49"/>
      <c r="F18" s="49"/>
      <c r="G18" s="49"/>
      <c r="H18" s="49"/>
      <c r="I18" s="49"/>
      <c r="J18" s="49"/>
      <c r="K18" s="49"/>
      <c r="L18" s="49"/>
      <c r="M18" s="172"/>
      <c r="N18" s="8">
        <v>1</v>
      </c>
      <c r="O18" s="8">
        <v>3</v>
      </c>
      <c r="P18" s="9">
        <v>9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119">
        <v>1</v>
      </c>
      <c r="V18" s="117">
        <v>2</v>
      </c>
      <c r="W18" s="118">
        <v>9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8">
        <f>SUM(Q14:Q16,Q18:Q20)</f>
        <v>0</v>
      </c>
      <c r="AA18" s="89">
        <f>SUM(T14:T16,T18:T20)</f>
        <v>0</v>
      </c>
    </row>
    <row r="19" spans="1:27" ht="13.5" customHeight="1" thickBot="1">
      <c r="A19" s="15"/>
      <c r="B19" s="3" t="str">
        <f>CONCATENATE("[b]2 тайм:[/b]",CHAR(10),"4. ",N18,"-",O18,"-",P18,CHAR(10),"5. ",N19,"-",O19,"-",P19,CHAR(10),"6. ",N20,"-",O20,"-",P20)</f>
        <v>[b]2 тайм:[/b]
4. 1-3-9
5. 4-6-7
6. 8-5-2</v>
      </c>
      <c r="C19" s="179" t="s">
        <v>48</v>
      </c>
      <c r="D19" s="180"/>
      <c r="E19" s="180"/>
      <c r="F19" s="180"/>
      <c r="G19" s="181"/>
      <c r="H19" s="48" t="s">
        <v>7</v>
      </c>
      <c r="I19" s="29"/>
      <c r="J19" s="30"/>
      <c r="K19" s="49"/>
      <c r="L19" s="49"/>
      <c r="M19" s="172"/>
      <c r="N19" s="8">
        <v>4</v>
      </c>
      <c r="O19" s="8">
        <v>6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94">
        <v>6</v>
      </c>
      <c r="V19" s="8">
        <v>4</v>
      </c>
      <c r="W19" s="9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49"/>
      <c r="AA19" s="50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азарт
1 тайм:[/b]
1. 1-3-8
2. 7-5-6
3. 9-4-2</v>
      </c>
      <c r="C20" s="158" t="s">
        <v>51</v>
      </c>
      <c r="D20" s="159"/>
      <c r="E20" s="159"/>
      <c r="F20" s="159"/>
      <c r="G20" s="160"/>
      <c r="H20" s="48"/>
      <c r="I20" s="23">
        <f>IF(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0" s="24">
        <f>IF(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0" s="49"/>
      <c r="L20" s="49"/>
      <c r="M20" s="172"/>
      <c r="N20" s="94">
        <v>8</v>
      </c>
      <c r="O20" s="8">
        <v>5</v>
      </c>
      <c r="P20" s="9">
        <v>2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6">
        <v>8</v>
      </c>
      <c r="V20" s="13">
        <v>5</v>
      </c>
      <c r="W20" s="14">
        <v>3</v>
      </c>
      <c r="X20" s="12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1"/>
      <c r="AA20" s="52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1-2-9
5. 6-4-7
6. 8-5-3</v>
      </c>
      <c r="C21" s="158" t="s">
        <v>52</v>
      </c>
      <c r="D21" s="159"/>
      <c r="E21" s="159"/>
      <c r="F21" s="159"/>
      <c r="G21" s="160"/>
      <c r="H21" s="48"/>
      <c r="I21" s="23">
        <f>IF(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1" s="24">
        <f>IF(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1" s="49"/>
      <c r="L21" s="49"/>
      <c r="M21" s="172"/>
      <c r="N21" s="141" t="s">
        <v>32</v>
      </c>
      <c r="O21" s="142"/>
      <c r="P21" s="143"/>
      <c r="Q21" s="33"/>
      <c r="R21" s="33"/>
      <c r="S21" s="33"/>
      <c r="T21" s="33"/>
      <c r="U21" s="141" t="s">
        <v>40</v>
      </c>
      <c r="V21" s="142"/>
      <c r="W21" s="143"/>
      <c r="X21" s="49"/>
      <c r="Y21" s="49"/>
      <c r="Z21" s="90" t="str">
        <f>IF(LEN(N21)=0," ",N21)</f>
        <v>SuperVlad</v>
      </c>
      <c r="AA21" s="91" t="str">
        <f>IF(LEN(U21)=0," ",U21)</f>
        <v>Фолк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[color=#FF0000][u]SuperVlad – Фолк[/u] 0:0 [/color] (разница 0:0) (0-0)[/b]</v>
      </c>
      <c r="C22" s="182" t="s">
        <v>53</v>
      </c>
      <c r="D22" s="183"/>
      <c r="E22" s="183"/>
      <c r="F22" s="183"/>
      <c r="G22" s="184"/>
      <c r="H22" s="48"/>
      <c r="I22" s="25">
        <f>IF(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2" s="26">
        <f>IF(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2" s="49"/>
      <c r="L22" s="49"/>
      <c r="M22" s="172"/>
      <c r="N22" s="144" t="s">
        <v>0</v>
      </c>
      <c r="O22" s="144"/>
      <c r="P22" s="145"/>
      <c r="Q22" s="85" t="s">
        <v>13</v>
      </c>
      <c r="R22" s="151" t="s">
        <v>9</v>
      </c>
      <c r="S22" s="152"/>
      <c r="T22" s="85" t="s">
        <v>13</v>
      </c>
      <c r="U22" s="129" t="s">
        <v>0</v>
      </c>
      <c r="V22" s="130"/>
      <c r="W22" s="131"/>
      <c r="X22" s="49"/>
      <c r="Y22" s="49"/>
      <c r="Z22" s="149" t="s">
        <v>3</v>
      </c>
      <c r="AA22" s="150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SuperVlad
1 тайм:[/b]
1. 1-4-9
2. 3-5-8
3. 7-6-2</v>
      </c>
      <c r="C23" s="49" t="s">
        <v>7</v>
      </c>
      <c r="D23" s="49"/>
      <c r="E23" s="49"/>
      <c r="F23" s="49"/>
      <c r="G23" s="49"/>
      <c r="H23" s="49"/>
      <c r="I23" s="49"/>
      <c r="J23" s="49"/>
      <c r="K23" s="49"/>
      <c r="L23" s="49"/>
      <c r="M23" s="172"/>
      <c r="N23" s="8">
        <v>1</v>
      </c>
      <c r="O23" s="8">
        <v>4</v>
      </c>
      <c r="P23" s="9">
        <v>9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116">
        <v>2</v>
      </c>
      <c r="V23" s="117">
        <v>6</v>
      </c>
      <c r="W23" s="118">
        <v>7</v>
      </c>
      <c r="X23" s="121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8">
        <f>SUM(R23:R25,R27:R29)</f>
        <v>0</v>
      </c>
      <c r="AA23" s="89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1-3-9
5. 2-5-8
6. 7-6-4</v>
      </c>
      <c r="C24" s="49" t="s">
        <v>7</v>
      </c>
      <c r="D24" s="49"/>
      <c r="E24" s="49"/>
      <c r="F24" s="49"/>
      <c r="G24" s="49"/>
      <c r="H24" s="49"/>
      <c r="I24" s="49"/>
      <c r="J24" s="49"/>
      <c r="K24" s="49"/>
      <c r="L24" s="49"/>
      <c r="M24" s="172"/>
      <c r="N24" s="8">
        <v>3</v>
      </c>
      <c r="O24" s="8">
        <v>5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94">
        <v>3</v>
      </c>
      <c r="V24" s="8">
        <v>5</v>
      </c>
      <c r="W24" s="9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9" t="s">
        <v>4</v>
      </c>
      <c r="AA24" s="150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Фолк
1 тайм:[/b]
1. 2-6-7
2. 3-5-8
3. 9-4-1</v>
      </c>
      <c r="C25" s="49" t="s">
        <v>7</v>
      </c>
      <c r="D25" s="49"/>
      <c r="E25" s="49"/>
      <c r="F25" s="49"/>
      <c r="G25" s="49"/>
      <c r="H25" s="49"/>
      <c r="I25" s="49"/>
      <c r="J25" s="49"/>
      <c r="K25" s="49"/>
      <c r="L25" s="49"/>
      <c r="M25" s="172"/>
      <c r="N25" s="8">
        <v>7</v>
      </c>
      <c r="O25" s="8">
        <v>6</v>
      </c>
      <c r="P25" s="9">
        <v>2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16">
        <v>9</v>
      </c>
      <c r="V25" s="13">
        <v>4</v>
      </c>
      <c r="W25" s="14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8">
        <f>IF(Z23-AA23&gt;0,Z23-AA23,0)</f>
        <v>0</v>
      </c>
      <c r="AA25" s="89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3-5-8
5. 1-6-7
6. 9-4-2</v>
      </c>
      <c r="C26" s="49" t="s">
        <v>7</v>
      </c>
      <c r="D26" s="49"/>
      <c r="E26" s="49"/>
      <c r="F26" s="49"/>
      <c r="G26" s="49"/>
      <c r="H26" s="49"/>
      <c r="I26" s="49"/>
      <c r="J26" s="49"/>
      <c r="K26" s="49"/>
      <c r="L26" s="49"/>
      <c r="M26" s="172"/>
      <c r="N26" s="136" t="s">
        <v>1</v>
      </c>
      <c r="O26" s="136"/>
      <c r="P26" s="137"/>
      <c r="Q26" s="21"/>
      <c r="R26" s="84"/>
      <c r="S26" s="77"/>
      <c r="T26" s="21"/>
      <c r="U26" s="129" t="s">
        <v>1</v>
      </c>
      <c r="V26" s="130"/>
      <c r="W26" s="131"/>
      <c r="X26" s="120"/>
      <c r="Y26" s="38"/>
      <c r="Z26" s="132" t="s">
        <v>14</v>
      </c>
      <c r="AA26" s="133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[color=#FF0000][u]Everton – BIZON[/u] 0:0 [/color] (разница 0:0) (0-0)[/b]</v>
      </c>
      <c r="C27" s="49" t="s">
        <v>7</v>
      </c>
      <c r="D27" s="49"/>
      <c r="E27" s="49"/>
      <c r="F27" s="49"/>
      <c r="G27" s="49"/>
      <c r="H27" s="49"/>
      <c r="I27" s="49"/>
      <c r="J27" s="49"/>
      <c r="K27" s="49"/>
      <c r="L27" s="49"/>
      <c r="M27" s="172"/>
      <c r="N27" s="8">
        <v>1</v>
      </c>
      <c r="O27" s="8">
        <v>3</v>
      </c>
      <c r="P27" s="9">
        <v>9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119">
        <v>3</v>
      </c>
      <c r="V27" s="117">
        <v>5</v>
      </c>
      <c r="W27" s="118">
        <v>8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8">
        <f>SUM(Q23:Q25,Q27:Q29)</f>
        <v>0</v>
      </c>
      <c r="AA27" s="89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Everton
1 тайм:[/b]
1. 1-4-8
2. 3-6-7
3. 9-5-2</v>
      </c>
      <c r="C28" s="49" t="s">
        <v>7</v>
      </c>
      <c r="D28" s="49"/>
      <c r="E28" s="49"/>
      <c r="F28" s="49"/>
      <c r="G28" s="49"/>
      <c r="H28" s="49"/>
      <c r="I28" s="49"/>
      <c r="J28" s="49"/>
      <c r="K28" s="49"/>
      <c r="L28" s="49"/>
      <c r="M28" s="172"/>
      <c r="N28" s="8">
        <v>2</v>
      </c>
      <c r="O28" s="8">
        <v>5</v>
      </c>
      <c r="P28" s="9">
        <v>8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94">
        <v>1</v>
      </c>
      <c r="V28" s="8">
        <v>6</v>
      </c>
      <c r="W28" s="9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49"/>
      <c r="AA28" s="50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1-2-9
5. 4-6-7
6. 8-5-3</v>
      </c>
      <c r="C29" s="49" t="s">
        <v>7</v>
      </c>
      <c r="D29" s="49"/>
      <c r="E29" s="49"/>
      <c r="F29" s="49"/>
      <c r="G29" s="49"/>
      <c r="H29" s="49"/>
      <c r="I29" s="49"/>
      <c r="J29" s="49"/>
      <c r="K29" s="49"/>
      <c r="L29" s="49"/>
      <c r="M29" s="172"/>
      <c r="N29" s="8">
        <v>7</v>
      </c>
      <c r="O29" s="8">
        <v>6</v>
      </c>
      <c r="P29" s="9">
        <v>4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16">
        <v>9</v>
      </c>
      <c r="V29" s="13">
        <v>4</v>
      </c>
      <c r="W29" s="14">
        <v>2</v>
      </c>
      <c r="X29" s="12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1"/>
      <c r="AA29" s="52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BIZON
1 тайм:[/b]
1. 5-7-6
2. 1-4-8
3. 9-3-2</v>
      </c>
      <c r="C30" s="49" t="s">
        <v>7</v>
      </c>
      <c r="D30" s="49"/>
      <c r="E30" s="49"/>
      <c r="F30" s="49"/>
      <c r="G30" s="49"/>
      <c r="H30" s="49"/>
      <c r="I30" s="49"/>
      <c r="J30" s="49"/>
      <c r="K30" s="49"/>
      <c r="L30" s="49"/>
      <c r="M30" s="172"/>
      <c r="N30" s="141" t="s">
        <v>44</v>
      </c>
      <c r="O30" s="142"/>
      <c r="P30" s="143"/>
      <c r="Q30" s="33"/>
      <c r="R30" s="33"/>
      <c r="S30" s="33"/>
      <c r="T30" s="33"/>
      <c r="U30" s="141" t="s">
        <v>59</v>
      </c>
      <c r="V30" s="142"/>
      <c r="W30" s="143"/>
      <c r="X30" s="49"/>
      <c r="Y30" s="49"/>
      <c r="Z30" s="90" t="str">
        <f>IF(LEN(N30)=0," ",N30)</f>
        <v>Everton</v>
      </c>
      <c r="AA30" s="91" t="str">
        <f>IF(LEN(U30)=0," ",U30)</f>
        <v>BIZON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2-3-8
5. 5-6-7
6. 9-4-1</v>
      </c>
      <c r="C31" s="49" t="s">
        <v>7</v>
      </c>
      <c r="D31" s="49"/>
      <c r="E31" s="49"/>
      <c r="F31" s="49"/>
      <c r="G31" s="49"/>
      <c r="H31" s="49"/>
      <c r="I31" s="49"/>
      <c r="J31" s="49"/>
      <c r="K31" s="49"/>
      <c r="L31" s="49"/>
      <c r="M31" s="172"/>
      <c r="N31" s="144" t="s">
        <v>0</v>
      </c>
      <c r="O31" s="144"/>
      <c r="P31" s="145"/>
      <c r="Q31" s="85" t="s">
        <v>13</v>
      </c>
      <c r="R31" s="151" t="s">
        <v>9</v>
      </c>
      <c r="S31" s="152"/>
      <c r="T31" s="85" t="s">
        <v>13</v>
      </c>
      <c r="U31" s="129" t="s">
        <v>0</v>
      </c>
      <c r="V31" s="130"/>
      <c r="W31" s="131"/>
      <c r="X31" s="49"/>
      <c r="Y31" s="49"/>
      <c r="Z31" s="149" t="s">
        <v>3</v>
      </c>
      <c r="AA31" s="150"/>
    </row>
    <row r="32" spans="1:27" ht="13.5" customHeight="1">
      <c r="A32" s="15"/>
      <c r="B32" s="3" t="str">
        <f>IF(AND(OR(LEN(N43)=0,N43="Игрок 5"),OR(LEN(U43)=0,U43="Игрок 6"))," ",CONCATENATE(CHAR(10),"[u][b]Запасные[/b][/u]"))</f>
        <v>
[u][b]Запасные[/b][/u]</v>
      </c>
      <c r="C32" s="49" t="s">
        <v>7</v>
      </c>
      <c r="D32" s="49"/>
      <c r="E32" s="49"/>
      <c r="F32" s="49"/>
      <c r="G32" s="49"/>
      <c r="H32" s="49"/>
      <c r="I32" s="49"/>
      <c r="J32" s="49"/>
      <c r="K32" s="49"/>
      <c r="L32" s="49"/>
      <c r="M32" s="172"/>
      <c r="N32" s="8">
        <v>1</v>
      </c>
      <c r="O32" s="8">
        <v>4</v>
      </c>
      <c r="P32" s="9">
        <v>8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116">
        <v>5</v>
      </c>
      <c r="V32" s="117">
        <v>7</v>
      </c>
      <c r="W32" s="118">
        <v>6</v>
      </c>
      <c r="X32" s="121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8">
        <f>SUM(R32:R34,R36:R38)</f>
        <v>0</v>
      </c>
      <c r="AA32" s="89">
        <f>SUM(S32:S34,S36:S38)</f>
        <v>0</v>
      </c>
    </row>
    <row r="33" spans="1:27" ht="13.5" customHeight="1">
      <c r="A33" s="15"/>
      <c r="B33" s="3" t="str">
        <f>IF(OR(LEN(N43)=0,N43="Игрок 5")," ",CONCATENATE("[b]Прогноз от: ",N43," (",Z45,")",CHAR(10),"1 тайм:[/b]",CHAR(10),"1. ",N45,"-",O45,"-",P45,CHAR(10),"2. ",N46,"-",O46,"-",P46,CHAR(10),"3. ",N47,"-",O47,"-",P47))</f>
        <v>[b]Прогноз от: Sana21 (0)
1 тайм:[/b]
1. 2-6-7
2. 5-4-8
3. 9-3-1</v>
      </c>
      <c r="C33" s="49" t="s">
        <v>7</v>
      </c>
      <c r="D33" s="49"/>
      <c r="E33" s="49"/>
      <c r="F33" s="49"/>
      <c r="G33" s="49"/>
      <c r="H33" s="49"/>
      <c r="I33" s="49"/>
      <c r="J33" s="49"/>
      <c r="K33" s="49"/>
      <c r="L33" s="49"/>
      <c r="M33" s="172"/>
      <c r="N33" s="8">
        <v>3</v>
      </c>
      <c r="O33" s="8">
        <v>6</v>
      </c>
      <c r="P33" s="9">
        <v>7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94">
        <v>1</v>
      </c>
      <c r="V33" s="8">
        <v>4</v>
      </c>
      <c r="W33" s="9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9" t="s">
        <v>4</v>
      </c>
      <c r="AA33" s="150"/>
    </row>
    <row r="34" spans="1:27" ht="13.5" customHeight="1" thickBot="1">
      <c r="A34" s="15"/>
      <c r="B34" s="3" t="str">
        <f>IF(OR(LEN(N43)=0,N43="Игрок 5")," ",CONCATENATE("[b]2 тайм:[/b]",CHAR(10),"4. ",N49,"-",O49,"-",P49,CHAR(10),"5. ",N50,"-",O50,"-",P50,CHAR(10),"6. ",N51,"-",O51,"-",P51))</f>
        <v>[b]2 тайм:[/b]
4. 1-2-9
5. 8-6-4
6. 7-5-3</v>
      </c>
      <c r="C34" s="49" t="s">
        <v>7</v>
      </c>
      <c r="D34" s="49"/>
      <c r="E34" s="49"/>
      <c r="F34" s="49"/>
      <c r="G34" s="49"/>
      <c r="H34" s="49"/>
      <c r="I34" s="49"/>
      <c r="J34" s="49"/>
      <c r="K34" s="49"/>
      <c r="L34" s="49"/>
      <c r="M34" s="172"/>
      <c r="N34" s="8">
        <v>9</v>
      </c>
      <c r="O34" s="8">
        <v>5</v>
      </c>
      <c r="P34" s="9">
        <v>2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16">
        <v>9</v>
      </c>
      <c r="V34" s="13">
        <v>3</v>
      </c>
      <c r="W34" s="14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8">
        <f>IF(Z32-AA32&gt;0,Z32-AA32,0)</f>
        <v>0</v>
      </c>
      <c r="AA34" s="89">
        <f>IF(Z32-AA32&lt;0,AA32-Z32,0)</f>
        <v>0</v>
      </c>
    </row>
    <row r="35" spans="1:27" ht="13.5" customHeight="1" thickBot="1">
      <c r="A35" s="15"/>
      <c r="B35" s="3" t="str">
        <f>IF(OR(LEN(N52)=0,N52="Игрок 6")," ",CONCATENATE(CHAR(10),"[b]Прогноз от: ",N52," (",Z54,")",CHAR(10),"1 тайм:[/b]",CHAR(10),"1. ",N54,"-",O54,"-",P54,CHAR(10),"2. ",N55,"-",O55,"-",P55,CHAR(10),"3. ",N56,"-",O56,"-",P56))</f>
        <v>
[b]Прогноз от: Serginho (0)
1 тайм:[/b]
1. 1-4-9
2. 8-3-5
3. 7-6-2</v>
      </c>
      <c r="C35" s="49" t="s">
        <v>7</v>
      </c>
      <c r="D35" s="49"/>
      <c r="E35" s="49"/>
      <c r="F35" s="49"/>
      <c r="G35" s="49"/>
      <c r="H35" s="49"/>
      <c r="I35" s="49"/>
      <c r="J35" s="49"/>
      <c r="K35" s="49"/>
      <c r="L35" s="49"/>
      <c r="M35" s="172"/>
      <c r="N35" s="136" t="s">
        <v>1</v>
      </c>
      <c r="O35" s="136"/>
      <c r="P35" s="137"/>
      <c r="Q35" s="21"/>
      <c r="R35" s="84"/>
      <c r="S35" s="77"/>
      <c r="T35" s="21"/>
      <c r="U35" s="129" t="s">
        <v>1</v>
      </c>
      <c r="V35" s="130"/>
      <c r="W35" s="131"/>
      <c r="X35" s="120"/>
      <c r="Y35" s="38"/>
      <c r="Z35" s="132" t="s">
        <v>14</v>
      </c>
      <c r="AA35" s="133"/>
    </row>
    <row r="36" spans="1:27" ht="13.5" customHeight="1">
      <c r="A36" s="15"/>
      <c r="B36" s="3" t="str">
        <f>IF(OR(LEN(N52)=0,N52="Игрок 6")," ",CONCATENATE("[b]2 тайм:[/b]",CHAR(10),"4. ",N58,"-",O58,"-",P58,CHAR(10),"5. ",N59,"-",O59,"-",P59,CHAR(10),"6. ",N60,"-",O60,"-",P60))</f>
        <v>[b]2 тайм:[/b]
4. 4-6-7
5. 2-5-8
6. 9-3-1</v>
      </c>
      <c r="C36" s="49" t="s">
        <v>7</v>
      </c>
      <c r="D36" s="49"/>
      <c r="E36" s="49"/>
      <c r="F36" s="49"/>
      <c r="G36" s="49"/>
      <c r="H36" s="49"/>
      <c r="I36" s="49"/>
      <c r="J36" s="49"/>
      <c r="K36" s="49"/>
      <c r="L36" s="49"/>
      <c r="M36" s="172"/>
      <c r="N36" s="8">
        <v>1</v>
      </c>
      <c r="O36" s="8">
        <v>2</v>
      </c>
      <c r="P36" s="9">
        <v>9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119">
        <v>2</v>
      </c>
      <c r="V36" s="117">
        <v>3</v>
      </c>
      <c r="W36" s="118">
        <v>8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8">
        <f>SUM(Q32:Q34,Q36:Q38)</f>
        <v>0</v>
      </c>
      <c r="AA36" s="89">
        <f>SUM(T32:T34,T36:T38)</f>
        <v>0</v>
      </c>
    </row>
    <row r="37" spans="1:27" ht="13.5" customHeight="1">
      <c r="A37" s="15"/>
      <c r="B37" s="3" t="str">
        <f>IF(OR(LEN(N61)=0,N61="Игрок 7")," ",CONCATENATE(CHAR(10),"[b]Прогноз от: ",N61," (",Z63,")",CHAR(10),"1 тайм:[/b]",CHAR(10),"1. ",N63,"-",O63,"-",P63,CHAR(10),"2. ",N64,"-",O64,"-",P64,CHAR(10),"3. ",N65,"-",O65,"-",P65))</f>
        <v>
[b]Прогноз от: Градус (0)
1 тайм:[/b]
1. 2-4-8
2. 6-7-5
3. 9-1-3</v>
      </c>
      <c r="C37" s="49" t="s">
        <v>7</v>
      </c>
      <c r="D37" s="49"/>
      <c r="E37" s="49"/>
      <c r="F37" s="49"/>
      <c r="G37" s="49"/>
      <c r="H37" s="49"/>
      <c r="I37" s="49"/>
      <c r="J37" s="49"/>
      <c r="K37" s="49"/>
      <c r="L37" s="49"/>
      <c r="M37" s="172"/>
      <c r="N37" s="8">
        <v>4</v>
      </c>
      <c r="O37" s="8">
        <v>6</v>
      </c>
      <c r="P37" s="9">
        <v>7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94">
        <v>5</v>
      </c>
      <c r="V37" s="8">
        <v>6</v>
      </c>
      <c r="W37" s="9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49"/>
      <c r="AA37" s="50"/>
    </row>
    <row r="38" spans="1:27" ht="13.5" customHeight="1" thickBot="1">
      <c r="A38" s="15"/>
      <c r="B38" s="3" t="str">
        <f>IF(OR(LEN(N61)=0,N61="Игрок 7")," ",CONCATENATE("[b]2 тайм:[/b]",CHAR(10),"4. ",N67,"-",O67,"-",P67,CHAR(10),"5. ",N68,"-",O68,"-",P68,CHAR(10),"6. ",N69,"-",O69,"-",P69))</f>
        <v>[b]2 тайм:[/b]
4. 6-1-9
5. 3-5-7
6. 8-2-4</v>
      </c>
      <c r="C38" s="51" t="s">
        <v>7</v>
      </c>
      <c r="D38" s="51"/>
      <c r="E38" s="51"/>
      <c r="F38" s="51"/>
      <c r="G38" s="51"/>
      <c r="H38" s="51"/>
      <c r="I38" s="51"/>
      <c r="J38" s="51"/>
      <c r="K38" s="51"/>
      <c r="L38" s="51"/>
      <c r="M38" s="173"/>
      <c r="N38" s="8">
        <v>8</v>
      </c>
      <c r="O38" s="8">
        <v>5</v>
      </c>
      <c r="P38" s="9">
        <v>3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16">
        <v>9</v>
      </c>
      <c r="V38" s="13">
        <v>4</v>
      </c>
      <c r="W38" s="14">
        <v>1</v>
      </c>
      <c r="X38" s="12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1"/>
      <c r="AA38" s="52"/>
    </row>
    <row r="39" spans="1:27" ht="13.5" customHeight="1" thickBot="1">
      <c r="A39" s="15"/>
      <c r="B39" s="3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176" t="s">
        <v>47</v>
      </c>
      <c r="N39" s="141"/>
      <c r="O39" s="142"/>
      <c r="P39" s="143"/>
      <c r="Q39" s="33"/>
      <c r="R39" s="33"/>
      <c r="S39" s="33"/>
      <c r="T39" s="33"/>
      <c r="U39" s="141"/>
      <c r="V39" s="142"/>
      <c r="W39" s="143"/>
      <c r="X39" s="114"/>
      <c r="Y39" s="114"/>
      <c r="Z39" s="58"/>
      <c r="AA39" s="50"/>
    </row>
    <row r="40" spans="1:27" ht="13.5" customHeight="1">
      <c r="A40" s="15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77"/>
      <c r="N40" s="8">
        <v>5</v>
      </c>
      <c r="O40" s="8">
        <v>7</v>
      </c>
      <c r="P40" s="9">
        <v>4</v>
      </c>
      <c r="Q40" s="113"/>
      <c r="R40" s="113"/>
      <c r="S40" s="113"/>
      <c r="T40" s="115"/>
      <c r="U40" s="119">
        <v>8</v>
      </c>
      <c r="V40" s="117">
        <v>5</v>
      </c>
      <c r="W40" s="118">
        <v>7</v>
      </c>
      <c r="X40" s="114"/>
      <c r="Y40" s="114"/>
      <c r="Z40" s="58"/>
      <c r="AA40" s="50"/>
    </row>
    <row r="41" spans="1:27" ht="13.5" customHeight="1">
      <c r="A41" s="15"/>
      <c r="B41" s="3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77"/>
      <c r="N41" s="8">
        <v>1</v>
      </c>
      <c r="O41" s="8">
        <v>2</v>
      </c>
      <c r="P41" s="9">
        <v>3</v>
      </c>
      <c r="Q41" s="113"/>
      <c r="R41" s="113"/>
      <c r="S41" s="113"/>
      <c r="T41" s="10"/>
      <c r="U41" s="94">
        <v>1</v>
      </c>
      <c r="V41" s="8">
        <v>2</v>
      </c>
      <c r="W41" s="9">
        <v>3</v>
      </c>
      <c r="X41" s="114"/>
      <c r="Y41" s="114"/>
      <c r="Z41" s="58"/>
      <c r="AA41" s="50"/>
    </row>
    <row r="42" spans="1:27" ht="13.5" customHeight="1" thickBot="1">
      <c r="A42" s="15"/>
      <c r="B42" s="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78"/>
      <c r="N42" s="8">
        <v>6</v>
      </c>
      <c r="O42" s="8">
        <v>9</v>
      </c>
      <c r="P42" s="9">
        <v>8</v>
      </c>
      <c r="Q42" s="113"/>
      <c r="R42" s="113"/>
      <c r="S42" s="113"/>
      <c r="T42" s="18"/>
      <c r="U42" s="16">
        <v>4</v>
      </c>
      <c r="V42" s="13">
        <v>6</v>
      </c>
      <c r="W42" s="14">
        <v>9</v>
      </c>
      <c r="X42" s="114"/>
      <c r="Y42" s="114"/>
      <c r="Z42" s="51"/>
      <c r="AA42" s="52"/>
    </row>
    <row r="43" spans="1:27" ht="13.5" customHeight="1" thickBot="1">
      <c r="A43" s="15"/>
      <c r="B43" s="3" t="str">
        <f>IF(OR(LEN(N70)=0,N70="Игрок 8")," ",CONCATENATE(CHAR(10),"[b]Прогноз от: ",N70," (",Z72,")",CHAR(10),"1 тайм:[/b]",CHAR(10),"1. ",N72,"-",O72,"-",P72,CHAR(10),"2. ",N73,"-",O73,"-",P73,CHAR(10),"3. ",N74,"-",O74,"-",P74))</f>
        <v>
[b]Прогноз от: Сила777 (0)
1 тайм:[/b]
1. 1-2-9
2. 4-5-8
3. 7-3-6</v>
      </c>
      <c r="C43" s="49" t="s">
        <v>7</v>
      </c>
      <c r="D43" s="49"/>
      <c r="E43" s="49"/>
      <c r="F43" s="49"/>
      <c r="G43" s="49"/>
      <c r="H43" s="49"/>
      <c r="I43" s="49"/>
      <c r="J43" s="49"/>
      <c r="K43" s="49"/>
      <c r="L43" s="49"/>
      <c r="M43" s="146" t="s">
        <v>11</v>
      </c>
      <c r="N43" s="141" t="s">
        <v>31</v>
      </c>
      <c r="O43" s="142"/>
      <c r="P43" s="143"/>
      <c r="Q43" s="33"/>
      <c r="R43" s="33"/>
      <c r="S43" s="33"/>
      <c r="T43" s="33"/>
      <c r="U43" s="141" t="s">
        <v>41</v>
      </c>
      <c r="V43" s="142"/>
      <c r="W43" s="143"/>
      <c r="X43" s="49"/>
      <c r="Y43" s="49"/>
      <c r="Z43" s="90" t="str">
        <f>IF(OR(LEN(N43)=0,N43="Игрок 5")," ",N43)</f>
        <v>Sana21</v>
      </c>
      <c r="AA43" s="91" t="str">
        <f>IF(OR(LEN(U43)=0,U43="Игрок 5")," ",U43)</f>
        <v>Сережик</v>
      </c>
    </row>
    <row r="44" spans="1:27" ht="13.5" customHeight="1" thickBot="1">
      <c r="A44" s="15"/>
      <c r="B44" s="7" t="str">
        <f>IF(OR(LEN(N70)=0,N70="Игрок 8")," ",CONCATENATE("[b]2 тайм:[/b]",CHAR(10),"4. ",N76,"-",O76,"-",P76,CHAR(10),"5. ",N77,"-",O77,"-",P77,CHAR(10),"6. ",N78,"-",O78,"-",P78))</f>
        <v>[b]2 тайм:[/b]
4. 3-6-9
5. 4-7-1
6. 8-5-2</v>
      </c>
      <c r="C44" s="49" t="s">
        <v>7</v>
      </c>
      <c r="D44" s="49"/>
      <c r="E44" s="49"/>
      <c r="F44" s="49"/>
      <c r="G44" s="49"/>
      <c r="H44" s="49"/>
      <c r="I44" s="49"/>
      <c r="J44" s="49"/>
      <c r="K44" s="49"/>
      <c r="L44" s="49"/>
      <c r="M44" s="147"/>
      <c r="N44" s="144" t="s">
        <v>0</v>
      </c>
      <c r="O44" s="144"/>
      <c r="P44" s="145"/>
      <c r="Q44" s="85" t="s">
        <v>13</v>
      </c>
      <c r="R44" s="66" t="s">
        <v>7</v>
      </c>
      <c r="S44" s="67"/>
      <c r="T44" s="85" t="s">
        <v>13</v>
      </c>
      <c r="U44" s="129" t="s">
        <v>0</v>
      </c>
      <c r="V44" s="130"/>
      <c r="W44" s="131"/>
      <c r="X44" s="124"/>
      <c r="Y44" s="49"/>
      <c r="Z44" s="132" t="s">
        <v>14</v>
      </c>
      <c r="AA44" s="133"/>
    </row>
    <row r="45" spans="1:27" ht="13.5" customHeight="1">
      <c r="A45" s="15"/>
      <c r="B45" s="95" t="str">
        <f>IF(OR(LEN(U43)=0,U43="Игрок 5")," ",CONCATENATE(CHAR(10),"[b]Прогноз от: ",U43," (",AA45,")",CHAR(10),"1 тайм:[/b]",CHAR(10),"1. ",U45,"-",V45,"-",W45,CHAR(10),"2. ",U46,"-",V46,"-",W46,CHAR(10),"3. ",U47,"-",V47,"-",W47))</f>
        <v>
[b]Прогноз от: Сережик (0)
1 тайм:[/b]
1. 1-5-9
2. 2-4-8
3. 3-7-6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47"/>
      <c r="N45" s="8">
        <v>2</v>
      </c>
      <c r="O45" s="8">
        <v>6</v>
      </c>
      <c r="P45" s="9">
        <v>7</v>
      </c>
      <c r="Q45" s="10" t="str">
        <f>IF(X45=0,0,IF(X45=1,N45,IF(X45=2,O45,IF(X45=3,P45," "))))</f>
        <v> </v>
      </c>
      <c r="R45" s="68"/>
      <c r="S45" s="69"/>
      <c r="T45" s="10" t="str">
        <f>IF(X45=0,0,IF(X45=1,U45,IF(X45=2,V45,IF(X45=3,W45," "))))</f>
        <v> </v>
      </c>
      <c r="U45" s="116">
        <v>1</v>
      </c>
      <c r="V45" s="117">
        <v>5</v>
      </c>
      <c r="W45" s="118">
        <v>9</v>
      </c>
      <c r="X45" s="4">
        <f>IF(OR(LEN($I$5)=0,LEN($J$5)=0),"",IF(OR($I$5="-",$J$5="-"),0,IF($I$5=$J$5,2,IF($I$5&gt;$J$5,1,3))))</f>
      </c>
      <c r="Y45" s="22">
        <f>IF(OR(LEN($I$5)=0,LEN($J$5)=0,LEN(N45)=0,LEN(O45)=0,LEN(P45)=0,LEN(U45)=0,LEN(V45)=0,LEN(W45)=0),0,1)</f>
        <v>0</v>
      </c>
      <c r="Z45" s="88">
        <f>SUM(Q45:Q47,Q49:Q51)</f>
        <v>0</v>
      </c>
      <c r="AA45" s="89">
        <f>SUM(T45:T47,T49:T51)</f>
        <v>0</v>
      </c>
    </row>
    <row r="46" spans="1:27" ht="13.5" customHeight="1">
      <c r="A46" s="2"/>
      <c r="B46" s="95" t="str">
        <f>IF(OR(LEN(U43)=0,U43="Игрок 5")," ",CONCATENATE("[b]2 тайм:[/b]",CHAR(10),"4. ",U49,"-",V49,"-",W49,CHAR(10),"5. ",U50,"-",V50,"-",W50,CHAR(10),"6. ",U51,"-",V51,"-",W51))</f>
        <v>[b]2 тайм:[/b]
4. 1-6-8
5. 3-7-5
6. 9-4-2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47"/>
      <c r="N46" s="8">
        <v>5</v>
      </c>
      <c r="O46" s="8">
        <v>4</v>
      </c>
      <c r="P46" s="9">
        <v>8</v>
      </c>
      <c r="Q46" s="10" t="str">
        <f>IF(X46=0,0,IF(X46=1,N46,IF(X46=2,O46,IF(X46=3,P46," "))))</f>
        <v> </v>
      </c>
      <c r="R46" s="68"/>
      <c r="S46" s="69"/>
      <c r="T46" s="10" t="str">
        <f>IF(X46=0,0,IF(X46=1,U46,IF(X46=2,V46,IF(X46=3,W46," "))))</f>
        <v> </v>
      </c>
      <c r="U46" s="94">
        <v>2</v>
      </c>
      <c r="V46" s="8">
        <v>4</v>
      </c>
      <c r="W46" s="9">
        <v>8</v>
      </c>
      <c r="X46" s="4">
        <f>IF(OR(LEN($I$6)=0,LEN($J$6)=0),"",IF(OR($I$6="-",$J$6="-"),0,IF($I$6=$J$6,2,IF($I$6&gt;$J$6,1,3))))</f>
      </c>
      <c r="Y46" s="5">
        <f>IF(OR(LEN($I$6)=0,LEN($J$6)=0,LEN(N46)=0,LEN(O46)=0,LEN(P46)=0,LEN(U46)=0,LEN(V46)=0,LEN(W46)=0),0,1)</f>
        <v>0</v>
      </c>
      <c r="Z46" s="134"/>
      <c r="AA46" s="135"/>
    </row>
    <row r="47" spans="1:27" ht="13.5" customHeight="1" thickBot="1">
      <c r="A47" s="2"/>
      <c r="B47" s="95" t="str">
        <f>IF(OR(LEN(U52)=0,U52="Игрок 6")," ",CONCATENATE(CHAR(10),"[b]Прогноз от: ",U52," (",AA54,")",CHAR(10),"1 тайм:[/b]",CHAR(10),"1. ",U54,"-",V54,"-",W54,CHAR(10),"2. ",U55,"-",V55,"-",W55,CHAR(10),"3. ",U56,"-",V56,"-",W56))</f>
        <v>
[b]Прогноз от: terzia (0)
1 тайм:[/b]
1. 1-2-7
2. 8-6-4
3. 9-5-3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147"/>
      <c r="N47" s="8">
        <v>9</v>
      </c>
      <c r="O47" s="8">
        <v>3</v>
      </c>
      <c r="P47" s="9">
        <v>1</v>
      </c>
      <c r="Q47" s="10" t="str">
        <f>IF(X47=0,0,IF(X47=1,N47,IF(X47=2,O47,IF(X47=3,P47," "))))</f>
        <v> </v>
      </c>
      <c r="R47" s="68"/>
      <c r="S47" s="69"/>
      <c r="T47" s="10" t="str">
        <f>IF(X47=0,0,IF(X47=1,U47,IF(X47=2,V47,IF(X47=3,W47," "))))</f>
        <v> </v>
      </c>
      <c r="U47" s="16">
        <v>3</v>
      </c>
      <c r="V47" s="13">
        <v>7</v>
      </c>
      <c r="W47" s="14">
        <v>6</v>
      </c>
      <c r="X47" s="4">
        <f>IF(OR(LEN($I$7)=0,LEN($J$7)=0),"",IF(OR($I$7="-",$J$7="-"),0,IF($I$7=$J$7,2,IF($I$7&gt;$J$7,1,3))))</f>
      </c>
      <c r="Y47" s="5">
        <f>IF(OR(LEN($I$7)=0,LEN($J$7)=0,LEN(N47)=0,LEN(O47)=0,LEN(P47)=0,LEN(U47)=0,LEN(V47)=0,LEN(W47)=0),0,1)</f>
        <v>0</v>
      </c>
      <c r="Z47" s="92"/>
      <c r="AA47" s="93"/>
    </row>
    <row r="48" spans="1:27" ht="13.5" customHeight="1" thickBot="1">
      <c r="A48" s="2"/>
      <c r="B48" s="96" t="str">
        <f>IF(OR(LEN(U52)=0,U52="Игрок 6")," ",CONCATENATE("[b]2 тайм:[/b]",CHAR(10),"4. ",U58,"-",V58,"-",W58,CHAR(10),"5. ",U59,"-",V59,"-",W59,CHAR(10),"6. ",U60,"-",V60,"-",W60))</f>
        <v>[b]2 тайм:[/b]
4. 1-4-9
5. 8-5-3
6. 7-6-2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147"/>
      <c r="N48" s="136" t="s">
        <v>1</v>
      </c>
      <c r="O48" s="136"/>
      <c r="P48" s="137"/>
      <c r="Q48" s="21"/>
      <c r="R48" s="70"/>
      <c r="S48" s="93"/>
      <c r="T48" s="21"/>
      <c r="U48" s="129" t="s">
        <v>1</v>
      </c>
      <c r="V48" s="130"/>
      <c r="W48" s="131"/>
      <c r="X48" s="120"/>
      <c r="Y48" s="38"/>
      <c r="Z48" s="127"/>
      <c r="AA48" s="128"/>
    </row>
    <row r="49" spans="1:27" ht="13.5" customHeight="1">
      <c r="A49" s="2"/>
      <c r="B49" s="95" t="str">
        <f>IF(OR(LEN(U61)=0,U61="Игрок 7")," ",CONCATENATE(CHAR(10),"[b]Прогноз от: ",U61," (",AA63,")",CHAR(10),"1 тайм:[/b]",CHAR(10),"1. ",U63,"-",V63,"-",W63,CHAR(10),"2. ",U64,"-",V64,"-",W64,CHAR(10),"3. ",U65,"-",V65,"-",W65))</f>
        <v> 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47"/>
      <c r="N49" s="8">
        <v>1</v>
      </c>
      <c r="O49" s="8">
        <v>2</v>
      </c>
      <c r="P49" s="9">
        <v>9</v>
      </c>
      <c r="Q49" s="10" t="str">
        <f>IF(X49=0,0,IF(X49=1,N49,IF(X49=2,O49,IF(X49=3,P49," "))))</f>
        <v> </v>
      </c>
      <c r="R49" s="68"/>
      <c r="S49" s="69"/>
      <c r="T49" s="10" t="str">
        <f>IF(X49=0,0,IF(X49=1,U49,IF(X49=2,V49,IF(X49=3,W49," "))))</f>
        <v> </v>
      </c>
      <c r="U49" s="119">
        <v>1</v>
      </c>
      <c r="V49" s="117">
        <v>6</v>
      </c>
      <c r="W49" s="118">
        <v>8</v>
      </c>
      <c r="X49" s="4">
        <f>IF(OR(LEN($I$9)=0,LEN($J$9)=0),"",IF(OR($I$9="-",$J$9="-"),0,IF($I$9=$J$9,2,IF($I$9&gt;$J$9,1,3))))</f>
      </c>
      <c r="Y49" s="22">
        <f>IF(OR(LEN($I$9)=0,LEN($J$9)=0,LEN(N49)=0,LEN(O49)=0,LEN(P49)=0,LEN(U49)=0,LEN(V49)=0,LEN(W49)=0),0,1)</f>
        <v>0</v>
      </c>
      <c r="Z49" s="92"/>
      <c r="AA49" s="93"/>
    </row>
    <row r="50" spans="1:27" ht="13.5" customHeight="1">
      <c r="A50" s="2"/>
      <c r="B50" s="95" t="str">
        <f>IF(OR(LEN(U61)=0,U61="Игрок 7")," ",CONCATENATE("[b]2 тайм:[/b]",CHAR(10),"4. ",U67,"-",V67,"-",W67,CHAR(10),"5. ",U68,"-",V68,"-",W68,CHAR(10),"6. ",U69,"-",V69,"-",W69))</f>
        <v> 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147"/>
      <c r="N50" s="8">
        <v>8</v>
      </c>
      <c r="O50" s="8">
        <v>6</v>
      </c>
      <c r="P50" s="9">
        <v>4</v>
      </c>
      <c r="Q50" s="10" t="str">
        <f>IF(X50=0,0,IF(X50=1,N50,IF(X50=2,O50,IF(X50=3,P50," "))))</f>
        <v> </v>
      </c>
      <c r="R50" s="68"/>
      <c r="S50" s="69"/>
      <c r="T50" s="10" t="str">
        <f>IF(X50=0,0,IF(X50=1,U50,IF(X50=2,V50,IF(X50=3,W50," "))))</f>
        <v> </v>
      </c>
      <c r="U50" s="94">
        <v>3</v>
      </c>
      <c r="V50" s="8">
        <v>7</v>
      </c>
      <c r="W50" s="9">
        <v>5</v>
      </c>
      <c r="X50" s="4">
        <f>IF(OR(LEN($I$10)=0,LEN($J$10)=0),"",IF(OR($I$10="-",$J$10="-"),0,IF($I$10=$J$10,2,IF($I$10&gt;$J$10,1,3))))</f>
      </c>
      <c r="Y50" s="5">
        <f>IF(OR(LEN($I$10)=0,LEN($J$10)=0,LEN(N50)=0,LEN(O50)=0,LEN(P50)=0,LEN(U50)=0,LEN(V50)=0,LEN(W50)=0),0,1)</f>
        <v>0</v>
      </c>
      <c r="Z50" s="49"/>
      <c r="AA50" s="50"/>
    </row>
    <row r="51" spans="1:27" ht="13.5" customHeight="1" thickBot="1">
      <c r="A51" s="2"/>
      <c r="B51" s="95" t="str">
        <f>IF(OR(LEN(U70)=0,U70="Игрок 8")," ",CONCATENATE(CHAR(10),"[b]Прогноз от: ",U70," (",AA72,")",CHAR(10),"1 тайм:[/b]",CHAR(10),"1. ",U72,"-",V72,"-",W72,CHAR(10),"2. ",U73,"-",V73,"-",W73,CHAR(10),"3. ",U74,"-",V74,"-",W74))</f>
        <v> 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147"/>
      <c r="N51" s="16">
        <v>7</v>
      </c>
      <c r="O51" s="13">
        <v>5</v>
      </c>
      <c r="P51" s="14">
        <v>3</v>
      </c>
      <c r="Q51" s="10" t="str">
        <f>IF(X51=0,0,IF(X51=1,N51,IF(X51=2,O51,IF(X51=3,P51," "))))</f>
        <v> </v>
      </c>
      <c r="R51" s="68"/>
      <c r="S51" s="69"/>
      <c r="T51" s="10" t="str">
        <f>IF(X51=0,0,IF(X51=1,U51,IF(X51=2,V51,IF(X51=3,W51," "))))</f>
        <v> </v>
      </c>
      <c r="U51" s="16">
        <v>9</v>
      </c>
      <c r="V51" s="13">
        <v>4</v>
      </c>
      <c r="W51" s="14">
        <v>2</v>
      </c>
      <c r="X51" s="123">
        <f>IF(OR(LEN($I$11)=0,LEN($J$11)=0),"",IF(OR($I$11="-",$J$11="-"),0,IF($I$11=$J$11,2,IF($I$11&gt;$J$11,1,3))))</f>
      </c>
      <c r="Y51" s="20">
        <f>IF(OR(LEN($I$11)=0,LEN($J$11)=0,LEN(N51)=0,LEN(O51)=0,LEN(P51)=0,LEN(U51)=0,LEN(V51)=0,LEN(W51)=0),0,1)</f>
        <v>0</v>
      </c>
      <c r="Z51" s="51"/>
      <c r="AA51" s="52"/>
    </row>
    <row r="52" spans="1:27" ht="13.5" customHeight="1" thickBot="1">
      <c r="A52" s="2"/>
      <c r="B52" s="96" t="str">
        <f>IF(OR(LEN(U70)=0,U70="Игрок 8")," ",CONCATENATE("[b]2 тайм:[/b]",CHAR(10),"4. ",U76,"-",V76,"-",W76,CHAR(10),"5. ",U77,"-",V77,"-",W77,CHAR(10),"6. ",U78,"-",V78,"-",W78))</f>
        <v> 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147"/>
      <c r="N52" s="138" t="s">
        <v>35</v>
      </c>
      <c r="O52" s="139"/>
      <c r="P52" s="140"/>
      <c r="Q52" s="33"/>
      <c r="R52" s="33"/>
      <c r="S52" s="33"/>
      <c r="T52" s="77"/>
      <c r="U52" s="141" t="s">
        <v>39</v>
      </c>
      <c r="V52" s="142"/>
      <c r="W52" s="143"/>
      <c r="X52" s="49"/>
      <c r="Y52" s="49"/>
      <c r="Z52" s="90" t="str">
        <f>IF(OR(LEN(N52)=0,N52="Игрок 6")," ",N52)</f>
        <v>Serginho</v>
      </c>
      <c r="AA52" s="91" t="str">
        <f>IF(OR(LEN(U52)=0,U52="Игрок 6")," ",U52)</f>
        <v>terzia</v>
      </c>
    </row>
    <row r="53" spans="1:27" ht="13.5" customHeight="1" thickBot="1">
      <c r="A53" s="2"/>
      <c r="B53" s="8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147"/>
      <c r="N53" s="144" t="s">
        <v>0</v>
      </c>
      <c r="O53" s="144"/>
      <c r="P53" s="145"/>
      <c r="Q53" s="85" t="s">
        <v>13</v>
      </c>
      <c r="R53" s="66" t="s">
        <v>7</v>
      </c>
      <c r="S53" s="67"/>
      <c r="T53" s="85" t="s">
        <v>13</v>
      </c>
      <c r="U53" s="129" t="s">
        <v>0</v>
      </c>
      <c r="V53" s="130"/>
      <c r="W53" s="131"/>
      <c r="X53" s="49"/>
      <c r="Y53" s="49"/>
      <c r="Z53" s="132" t="s">
        <v>14</v>
      </c>
      <c r="AA53" s="133"/>
    </row>
    <row r="54" spans="1:27" ht="13.5" customHeight="1">
      <c r="A54" s="2"/>
      <c r="B54" s="8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147"/>
      <c r="N54" s="8">
        <v>1</v>
      </c>
      <c r="O54" s="8">
        <v>4</v>
      </c>
      <c r="P54" s="9">
        <v>9</v>
      </c>
      <c r="Q54" s="10" t="str">
        <f>IF(X54=0,0,IF(X54=1,N54,IF(X54=2,O54,IF(X54=3,P54," "))))</f>
        <v> </v>
      </c>
      <c r="R54" s="68"/>
      <c r="S54" s="69"/>
      <c r="T54" s="10" t="str">
        <f>IF(X54=0,0,IF(X54=1,U54,IF(X54=2,V54,IF(X54=3,W54," "))))</f>
        <v> </v>
      </c>
      <c r="U54" s="116">
        <v>1</v>
      </c>
      <c r="V54" s="117">
        <v>2</v>
      </c>
      <c r="W54" s="118">
        <v>7</v>
      </c>
      <c r="X54" s="121">
        <f>IF(OR(LEN($I$5)=0,LEN($J$5)=0),"",IF(OR($I$5="-",$J$5="-"),0,IF($I$5=$J$5,2,IF($I$5&gt;$J$5,1,3))))</f>
      </c>
      <c r="Y54" s="22">
        <f>IF(OR(LEN($I$5)=0,LEN($J$5)=0,LEN(N54)=0,LEN(O54)=0,LEN(P54)=0,LEN(U54)=0,LEN(V54)=0,LEN(W54)=0),0,1)</f>
        <v>0</v>
      </c>
      <c r="Z54" s="88">
        <f>SUM(Q54:Q56,Q58:Q60)</f>
        <v>0</v>
      </c>
      <c r="AA54" s="89">
        <f>SUM(T54:T56,T58:T60)</f>
        <v>0</v>
      </c>
    </row>
    <row r="55" spans="1:27" ht="13.5" customHeight="1">
      <c r="A55" s="2"/>
      <c r="B55" s="8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147"/>
      <c r="N55" s="8">
        <v>8</v>
      </c>
      <c r="O55" s="8">
        <v>3</v>
      </c>
      <c r="P55" s="9">
        <v>5</v>
      </c>
      <c r="Q55" s="10" t="str">
        <f>IF(X55=0,0,IF(X55=1,N55,IF(X55=2,O55,IF(X55=3,P55," "))))</f>
        <v> </v>
      </c>
      <c r="R55" s="68"/>
      <c r="S55" s="69"/>
      <c r="T55" s="10" t="str">
        <f>IF(X55=0,0,IF(X55=1,U55,IF(X55=2,V55,IF(X55=3,W55," "))))</f>
        <v> </v>
      </c>
      <c r="U55" s="94">
        <v>8</v>
      </c>
      <c r="V55" s="8">
        <v>6</v>
      </c>
      <c r="W55" s="9">
        <v>4</v>
      </c>
      <c r="X55" s="4">
        <f>IF(OR(LEN($I$6)=0,LEN($J$6)=0),"",IF(OR($I$6="-",$J$6="-"),0,IF($I$6=$J$6,2,IF($I$6&gt;$J$6,1,3))))</f>
      </c>
      <c r="Y55" s="5">
        <f>IF(OR(LEN($I$6)=0,LEN($J$6)=0,LEN(N55)=0,LEN(O55)=0,LEN(P55)=0,LEN(U55)=0,LEN(V55)=0,LEN(W55)=0),0,1)</f>
        <v>0</v>
      </c>
      <c r="Z55" s="134"/>
      <c r="AA55" s="135"/>
    </row>
    <row r="56" spans="1:27" ht="13.5" customHeight="1" thickBot="1">
      <c r="A56" s="2"/>
      <c r="B56" s="8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47"/>
      <c r="N56" s="8">
        <v>7</v>
      </c>
      <c r="O56" s="8">
        <v>6</v>
      </c>
      <c r="P56" s="9">
        <v>2</v>
      </c>
      <c r="Q56" s="10" t="str">
        <f>IF(X56=0,0,IF(X56=1,N56,IF(X56=2,O56,IF(X56=3,P56," "))))</f>
        <v> </v>
      </c>
      <c r="R56" s="68"/>
      <c r="S56" s="69"/>
      <c r="T56" s="10" t="str">
        <f>IF(X56=0,0,IF(X56=1,U56,IF(X56=2,V56,IF(X56=3,W56," "))))</f>
        <v> </v>
      </c>
      <c r="U56" s="16">
        <v>9</v>
      </c>
      <c r="V56" s="13">
        <v>5</v>
      </c>
      <c r="W56" s="14">
        <v>3</v>
      </c>
      <c r="X56" s="4">
        <f>IF(OR(LEN($I$7)=0,LEN($J$7)=0),"",IF(OR($I$7="-",$J$7="-"),0,IF($I$7=$J$7,2,IF($I$7&gt;$J$7,1,3))))</f>
      </c>
      <c r="Y56" s="5">
        <f>IF(OR(LEN($I$7)=0,LEN($J$7)=0,LEN(N56)=0,LEN(O56)=0,LEN(P56)=0,LEN(U56)=0,LEN(V56)=0,LEN(W56)=0),0,1)</f>
        <v>0</v>
      </c>
      <c r="Z56" s="92"/>
      <c r="AA56" s="93"/>
    </row>
    <row r="57" spans="1:27" ht="13.5" customHeight="1" thickBot="1">
      <c r="A57" s="2"/>
      <c r="B57" s="8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47"/>
      <c r="N57" s="136" t="s">
        <v>1</v>
      </c>
      <c r="O57" s="136"/>
      <c r="P57" s="137"/>
      <c r="Q57" s="21"/>
      <c r="R57" s="70"/>
      <c r="S57" s="93"/>
      <c r="T57" s="21"/>
      <c r="U57" s="129" t="s">
        <v>1</v>
      </c>
      <c r="V57" s="130"/>
      <c r="W57" s="131"/>
      <c r="X57" s="120"/>
      <c r="Y57" s="38"/>
      <c r="Z57" s="127"/>
      <c r="AA57" s="128"/>
    </row>
    <row r="58" spans="1:27" ht="13.5" customHeight="1">
      <c r="A58" s="2"/>
      <c r="B58" s="8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47"/>
      <c r="N58" s="8">
        <v>4</v>
      </c>
      <c r="O58" s="8">
        <v>6</v>
      </c>
      <c r="P58" s="9">
        <v>7</v>
      </c>
      <c r="Q58" s="10" t="str">
        <f>IF(X58=0,0,IF(X58=1,N58,IF(X58=2,O58,IF(X58=3,P58," "))))</f>
        <v> </v>
      </c>
      <c r="R58" s="68"/>
      <c r="S58" s="69"/>
      <c r="T58" s="10" t="str">
        <f>IF(X58=0,0,IF(X58=1,U58,IF(X58=2,V58,IF(X58=3,W58," "))))</f>
        <v> </v>
      </c>
      <c r="U58" s="119">
        <v>1</v>
      </c>
      <c r="V58" s="117">
        <v>4</v>
      </c>
      <c r="W58" s="118">
        <v>9</v>
      </c>
      <c r="X58" s="4">
        <f>IF(OR(LEN($I$9)=0,LEN($J$9)=0),"",IF(OR($I$9="-",$J$9="-"),0,IF($I$9=$J$9,2,IF($I$9&gt;$J$9,1,3))))</f>
      </c>
      <c r="Y58" s="22">
        <f>IF(OR(LEN($I$9)=0,LEN($J$9)=0,LEN(N58)=0,LEN(O58)=0,LEN(P58)=0,LEN(U58)=0,LEN(V58)=0,LEN(W58)=0),0,1)</f>
        <v>0</v>
      </c>
      <c r="Z58" s="92"/>
      <c r="AA58" s="93"/>
    </row>
    <row r="59" spans="1:27" ht="13.5" customHeight="1">
      <c r="A59" s="2"/>
      <c r="B59" s="86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47"/>
      <c r="N59" s="8">
        <v>2</v>
      </c>
      <c r="O59" s="8">
        <v>5</v>
      </c>
      <c r="P59" s="9">
        <v>8</v>
      </c>
      <c r="Q59" s="10" t="str">
        <f>IF(X59=0,0,IF(X59=1,N59,IF(X59=2,O59,IF(X59=3,P59," "))))</f>
        <v> </v>
      </c>
      <c r="R59" s="68"/>
      <c r="S59" s="69"/>
      <c r="T59" s="10" t="str">
        <f>IF(X59=0,0,IF(X59=1,U59,IF(X59=2,V59,IF(X59=3,W59," "))))</f>
        <v> </v>
      </c>
      <c r="U59" s="94">
        <v>8</v>
      </c>
      <c r="V59" s="8">
        <v>5</v>
      </c>
      <c r="W59" s="9">
        <v>3</v>
      </c>
      <c r="X59" s="4">
        <f>IF(OR(LEN($I$10)=0,LEN($J$10)=0),"",IF(OR($I$10="-",$J$10="-"),0,IF($I$10=$J$10,2,IF($I$10&gt;$J$10,1,3))))</f>
      </c>
      <c r="Y59" s="5">
        <f>IF(OR(LEN($I$10)=0,LEN($J$10)=0,LEN(N59)=0,LEN(O59)=0,LEN(P59)=0,LEN(U59)=0,LEN(V59)=0,LEN(W59)=0),0,1)</f>
        <v>0</v>
      </c>
      <c r="Z59" s="49"/>
      <c r="AA59" s="50"/>
    </row>
    <row r="60" spans="1:27" ht="13.5" customHeight="1" thickBot="1">
      <c r="A60" s="2"/>
      <c r="B60" s="8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147"/>
      <c r="N60" s="13">
        <v>9</v>
      </c>
      <c r="O60" s="13">
        <v>3</v>
      </c>
      <c r="P60" s="14">
        <v>1</v>
      </c>
      <c r="Q60" s="12" t="str">
        <f>IF(X60=0,0,IF(X60=1,N60,IF(X60=2,O60,IF(X60=3,P60," "))))</f>
        <v> </v>
      </c>
      <c r="R60" s="71"/>
      <c r="S60" s="72"/>
      <c r="T60" s="18" t="str">
        <f>IF(X60=0,0,IF(X60=1,U60,IF(X60=2,V60,IF(X60=3,W60," "))))</f>
        <v> </v>
      </c>
      <c r="U60" s="16">
        <v>7</v>
      </c>
      <c r="V60" s="13">
        <v>6</v>
      </c>
      <c r="W60" s="14">
        <v>2</v>
      </c>
      <c r="X60" s="123">
        <f>IF(OR(LEN($I$11)=0,LEN($J$11)=0),"",IF(OR($I$11="-",$J$11="-"),0,IF($I$11=$J$11,2,IF($I$11&gt;$J$11,1,3))))</f>
      </c>
      <c r="Y60" s="20">
        <f>IF(OR(LEN($I$11)=0,LEN($J$11)=0,LEN(N60)=0,LEN(O60)=0,LEN(P60)=0,LEN(U60)=0,LEN(V60)=0,LEN(W60)=0),0,1)</f>
        <v>0</v>
      </c>
      <c r="Z60" s="51"/>
      <c r="AA60" s="52"/>
    </row>
    <row r="61" spans="3:27" ht="13.5" customHeight="1" thickBot="1">
      <c r="C61" s="49" t="s">
        <v>7</v>
      </c>
      <c r="D61" s="49"/>
      <c r="E61" s="49"/>
      <c r="F61" s="49"/>
      <c r="G61" s="49"/>
      <c r="H61" s="49"/>
      <c r="I61" s="49"/>
      <c r="J61" s="49"/>
      <c r="K61" s="49"/>
      <c r="L61" s="49"/>
      <c r="M61" s="147"/>
      <c r="N61" s="141" t="s">
        <v>36</v>
      </c>
      <c r="O61" s="142"/>
      <c r="P61" s="143"/>
      <c r="Q61" s="33"/>
      <c r="R61" s="33"/>
      <c r="S61" s="33"/>
      <c r="T61" s="33"/>
      <c r="U61" s="141" t="s">
        <v>60</v>
      </c>
      <c r="V61" s="142"/>
      <c r="W61" s="143"/>
      <c r="X61" s="49"/>
      <c r="Y61" s="49"/>
      <c r="Z61" s="90" t="str">
        <f>IF(OR(LEN(N61)=0,N61="Игрок 5")," ",N61)</f>
        <v>Градус</v>
      </c>
      <c r="AA61" s="91" t="str">
        <f>IF(OR(LEN(U61)=0,U61="Игрок 5")," ",U61)</f>
        <v>Игрок 7</v>
      </c>
    </row>
    <row r="62" spans="3:27" ht="13.5" customHeight="1" thickBot="1">
      <c r="C62" s="49" t="s">
        <v>7</v>
      </c>
      <c r="D62" s="49"/>
      <c r="E62" s="49"/>
      <c r="F62" s="49"/>
      <c r="G62" s="49"/>
      <c r="H62" s="49"/>
      <c r="I62" s="49"/>
      <c r="J62" s="49"/>
      <c r="K62" s="49"/>
      <c r="L62" s="49"/>
      <c r="M62" s="147"/>
      <c r="N62" s="144" t="s">
        <v>0</v>
      </c>
      <c r="O62" s="144"/>
      <c r="P62" s="145"/>
      <c r="Q62" s="85" t="s">
        <v>13</v>
      </c>
      <c r="R62" s="66" t="s">
        <v>7</v>
      </c>
      <c r="S62" s="67"/>
      <c r="T62" s="85" t="s">
        <v>13</v>
      </c>
      <c r="U62" s="129" t="s">
        <v>0</v>
      </c>
      <c r="V62" s="130"/>
      <c r="W62" s="131"/>
      <c r="X62" s="124"/>
      <c r="Y62" s="49"/>
      <c r="Z62" s="132" t="s">
        <v>14</v>
      </c>
      <c r="AA62" s="133"/>
    </row>
    <row r="63" spans="3:27" ht="13.5" customHeight="1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147"/>
      <c r="N63" s="8">
        <v>2</v>
      </c>
      <c r="O63" s="8">
        <v>4</v>
      </c>
      <c r="P63" s="9">
        <v>8</v>
      </c>
      <c r="Q63" s="10" t="str">
        <f>IF(X63=0,0,IF(X63=1,N63,IF(X63=2,O63,IF(X63=3,P63," "))))</f>
        <v> </v>
      </c>
      <c r="R63" s="68"/>
      <c r="S63" s="69"/>
      <c r="T63" s="10" t="str">
        <f>IF(X63=0,0,IF(X63=1,U63,IF(X63=2,V63,IF(X63=3,W63," "))))</f>
        <v> </v>
      </c>
      <c r="U63" s="116"/>
      <c r="V63" s="117"/>
      <c r="W63" s="118"/>
      <c r="X63" s="4">
        <f>IF(OR(LEN($I$5)=0,LEN($J$5)=0),"",IF(OR($I$5="-",$J$5="-"),0,IF($I$5=$J$5,2,IF($I$5&gt;$J$5,1,3))))</f>
      </c>
      <c r="Y63" s="22">
        <f>IF(OR(LEN($I$5)=0,LEN($J$5)=0,LEN(N63)=0,LEN(O63)=0,LEN(P63)=0,LEN(U63)=0,LEN(V63)=0,LEN(W63)=0),0,1)</f>
        <v>0</v>
      </c>
      <c r="Z63" s="88">
        <f>SUM(Q63:Q65,Q67:Q69)</f>
        <v>0</v>
      </c>
      <c r="AA63" s="89">
        <f>SUM(T63:T65,T67:T69)</f>
        <v>0</v>
      </c>
    </row>
    <row r="64" spans="3:27" ht="13.5" customHeight="1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147"/>
      <c r="N64" s="8">
        <v>6</v>
      </c>
      <c r="O64" s="8">
        <v>7</v>
      </c>
      <c r="P64" s="9">
        <v>5</v>
      </c>
      <c r="Q64" s="10" t="str">
        <f>IF(X64=0,0,IF(X64=1,N64,IF(X64=2,O64,IF(X64=3,P64," "))))</f>
        <v> </v>
      </c>
      <c r="R64" s="68"/>
      <c r="S64" s="69"/>
      <c r="T64" s="10" t="str">
        <f>IF(X64=0,0,IF(X64=1,U64,IF(X64=2,V64,IF(X64=3,W64," "))))</f>
        <v> </v>
      </c>
      <c r="U64" s="94"/>
      <c r="V64" s="8"/>
      <c r="W64" s="9"/>
      <c r="X64" s="4">
        <f>IF(OR(LEN($I$6)=0,LEN($J$6)=0),"",IF(OR($I$6="-",$J$6="-"),0,IF($I$6=$J$6,2,IF($I$6&gt;$J$6,1,3))))</f>
      </c>
      <c r="Y64" s="5">
        <f>IF(OR(LEN($I$6)=0,LEN($J$6)=0,LEN(N64)=0,LEN(O64)=0,LEN(P64)=0,LEN(U64)=0,LEN(V64)=0,LEN(W64)=0),0,1)</f>
        <v>0</v>
      </c>
      <c r="Z64" s="134"/>
      <c r="AA64" s="135"/>
    </row>
    <row r="65" spans="3:27" ht="13.5" customHeight="1" thickBot="1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47"/>
      <c r="N65" s="8">
        <v>9</v>
      </c>
      <c r="O65" s="8">
        <v>1</v>
      </c>
      <c r="P65" s="9">
        <v>3</v>
      </c>
      <c r="Q65" s="10" t="str">
        <f>IF(X65=0,0,IF(X65=1,N65,IF(X65=2,O65,IF(X65=3,P65," "))))</f>
        <v> </v>
      </c>
      <c r="R65" s="68"/>
      <c r="S65" s="69"/>
      <c r="T65" s="10" t="str">
        <f>IF(X65=0,0,IF(X65=1,U65,IF(X65=2,V65,IF(X65=3,W65," "))))</f>
        <v> </v>
      </c>
      <c r="U65" s="16"/>
      <c r="V65" s="13"/>
      <c r="W65" s="14"/>
      <c r="X65" s="4">
        <f>IF(OR(LEN($I$7)=0,LEN($J$7)=0),"",IF(OR($I$7="-",$J$7="-"),0,IF($I$7=$J$7,2,IF($I$7&gt;$J$7,1,3))))</f>
      </c>
      <c r="Y65" s="5">
        <f>IF(OR(LEN($I$7)=0,LEN($J$7)=0,LEN(N65)=0,LEN(O65)=0,LEN(P65)=0,LEN(U65)=0,LEN(V65)=0,LEN(W65)=0),0,1)</f>
        <v>0</v>
      </c>
      <c r="Z65" s="92"/>
      <c r="AA65" s="93"/>
    </row>
    <row r="66" spans="3:27" ht="13.5" customHeight="1" thickBot="1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147"/>
      <c r="N66" s="136" t="s">
        <v>1</v>
      </c>
      <c r="O66" s="136"/>
      <c r="P66" s="137"/>
      <c r="Q66" s="21"/>
      <c r="R66" s="70"/>
      <c r="S66" s="93"/>
      <c r="T66" s="21"/>
      <c r="U66" s="129" t="s">
        <v>1</v>
      </c>
      <c r="V66" s="130"/>
      <c r="W66" s="131"/>
      <c r="X66" s="120"/>
      <c r="Y66" s="38"/>
      <c r="Z66" s="127"/>
      <c r="AA66" s="128"/>
    </row>
    <row r="67" spans="3:27" ht="13.5" customHeight="1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147"/>
      <c r="N67" s="8">
        <v>6</v>
      </c>
      <c r="O67" s="8">
        <v>1</v>
      </c>
      <c r="P67" s="9">
        <v>9</v>
      </c>
      <c r="Q67" s="10" t="str">
        <f>IF(X67=0,0,IF(X67=1,N67,IF(X67=2,O67,IF(X67=3,P67," "))))</f>
        <v> </v>
      </c>
      <c r="R67" s="68"/>
      <c r="S67" s="69"/>
      <c r="T67" s="10" t="str">
        <f>IF(X67=0,0,IF(X67=1,U67,IF(X67=2,V67,IF(X67=3,W67," "))))</f>
        <v> </v>
      </c>
      <c r="U67" s="119"/>
      <c r="V67" s="117"/>
      <c r="W67" s="118"/>
      <c r="X67" s="4">
        <f>IF(OR(LEN($I$9)=0,LEN($J$9)=0),"",IF(OR($I$9="-",$J$9="-"),0,IF($I$9=$J$9,2,IF($I$9&gt;$J$9,1,3))))</f>
      </c>
      <c r="Y67" s="22">
        <f>IF(OR(LEN($I$9)=0,LEN($J$9)=0,LEN(N67)=0,LEN(O67)=0,LEN(P67)=0,LEN(U67)=0,LEN(V67)=0,LEN(W67)=0),0,1)</f>
        <v>0</v>
      </c>
      <c r="Z67" s="92"/>
      <c r="AA67" s="93"/>
    </row>
    <row r="68" spans="3:27" ht="13.5" customHeight="1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47"/>
      <c r="N68" s="8">
        <v>3</v>
      </c>
      <c r="O68" s="8">
        <v>5</v>
      </c>
      <c r="P68" s="9">
        <v>7</v>
      </c>
      <c r="Q68" s="10" t="str">
        <f>IF(X68=0,0,IF(X68=1,N68,IF(X68=2,O68,IF(X68=3,P68," "))))</f>
        <v> </v>
      </c>
      <c r="R68" s="68"/>
      <c r="S68" s="69"/>
      <c r="T68" s="10" t="str">
        <f>IF(X68=0,0,IF(X68=1,U68,IF(X68=2,V68,IF(X68=3,W68," "))))</f>
        <v> </v>
      </c>
      <c r="U68" s="94"/>
      <c r="V68" s="8"/>
      <c r="W68" s="9"/>
      <c r="X68" s="4">
        <f>IF(OR(LEN($I$10)=0,LEN($J$10)=0),"",IF(OR($I$10="-",$J$10="-"),0,IF($I$10=$J$10,2,IF($I$10&gt;$J$10,1,3))))</f>
      </c>
      <c r="Y68" s="5">
        <f>IF(OR(LEN($I$10)=0,LEN($J$10)=0,LEN(N68)=0,LEN(O68)=0,LEN(P68)=0,LEN(U68)=0,LEN(V68)=0,LEN(W68)=0),0,1)</f>
        <v>0</v>
      </c>
      <c r="Z68" s="49"/>
      <c r="AA68" s="50"/>
    </row>
    <row r="69" spans="3:27" ht="13.5" customHeight="1" thickBo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147"/>
      <c r="N69" s="16">
        <v>8</v>
      </c>
      <c r="O69" s="13">
        <v>2</v>
      </c>
      <c r="P69" s="14">
        <v>4</v>
      </c>
      <c r="Q69" s="10" t="str">
        <f>IF(X69=0,0,IF(X69=1,N69,IF(X69=2,O69,IF(X69=3,P69," "))))</f>
        <v> </v>
      </c>
      <c r="R69" s="68"/>
      <c r="S69" s="69"/>
      <c r="T69" s="10" t="str">
        <f>IF(X69=0,0,IF(X69=1,U69,IF(X69=2,V69,IF(X69=3,W69," "))))</f>
        <v> </v>
      </c>
      <c r="U69" s="16"/>
      <c r="V69" s="13"/>
      <c r="W69" s="14"/>
      <c r="X69" s="123">
        <f>IF(OR(LEN($I$11)=0,LEN($J$11)=0),"",IF(OR($I$11="-",$J$11="-"),0,IF($I$11=$J$11,2,IF($I$11&gt;$J$11,1,3))))</f>
      </c>
      <c r="Y69" s="20">
        <f>IF(OR(LEN($I$11)=0,LEN($J$11)=0,LEN(N69)=0,LEN(O69)=0,LEN(P69)=0,LEN(U69)=0,LEN(V69)=0,LEN(W69)=0),0,1)</f>
        <v>0</v>
      </c>
      <c r="Z69" s="51"/>
      <c r="AA69" s="52"/>
    </row>
    <row r="70" spans="3:27" ht="13.5" customHeight="1" thickBot="1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147"/>
      <c r="N70" s="138" t="s">
        <v>43</v>
      </c>
      <c r="O70" s="139"/>
      <c r="P70" s="140"/>
      <c r="Q70" s="33"/>
      <c r="R70" s="33"/>
      <c r="S70" s="33"/>
      <c r="T70" s="77"/>
      <c r="U70" s="141" t="s">
        <v>57</v>
      </c>
      <c r="V70" s="142"/>
      <c r="W70" s="143"/>
      <c r="X70" s="49"/>
      <c r="Y70" s="49"/>
      <c r="Z70" s="90" t="str">
        <f>IF(OR(LEN(N70)=0,N70="Игрок 6")," ",N70)</f>
        <v>Сила777</v>
      </c>
      <c r="AA70" s="91" t="str">
        <f>IF(OR(LEN(U70)=0,U70="Игрок 6")," ",U70)</f>
        <v>Игрок 8</v>
      </c>
    </row>
    <row r="71" spans="3:27" ht="13.5" customHeight="1" thickBot="1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147"/>
      <c r="N71" s="144" t="s">
        <v>0</v>
      </c>
      <c r="O71" s="144"/>
      <c r="P71" s="145"/>
      <c r="Q71" s="85" t="s">
        <v>13</v>
      </c>
      <c r="R71" s="66" t="s">
        <v>7</v>
      </c>
      <c r="S71" s="67"/>
      <c r="T71" s="85" t="s">
        <v>13</v>
      </c>
      <c r="U71" s="129" t="s">
        <v>0</v>
      </c>
      <c r="V71" s="130"/>
      <c r="W71" s="131"/>
      <c r="X71" s="49"/>
      <c r="Y71" s="49"/>
      <c r="Z71" s="132" t="s">
        <v>14</v>
      </c>
      <c r="AA71" s="133"/>
    </row>
    <row r="72" spans="3:27" ht="13.5" customHeight="1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147"/>
      <c r="N72" s="8">
        <v>1</v>
      </c>
      <c r="O72" s="8">
        <v>2</v>
      </c>
      <c r="P72" s="9">
        <v>9</v>
      </c>
      <c r="Q72" s="10" t="str">
        <f>IF(X72=0,0,IF(X72=1,N72,IF(X72=2,O72,IF(X72=3,P72," "))))</f>
        <v> </v>
      </c>
      <c r="R72" s="68"/>
      <c r="S72" s="69"/>
      <c r="T72" s="10" t="str">
        <f>IF(X72=0,0,IF(X72=1,U72,IF(X72=2,V72,IF(X72=3,W72," "))))</f>
        <v> </v>
      </c>
      <c r="U72" s="116"/>
      <c r="V72" s="117"/>
      <c r="W72" s="118"/>
      <c r="X72" s="121">
        <f>IF(OR(LEN($I$5)=0,LEN($J$5)=0),"",IF(OR($I$5="-",$J$5="-"),0,IF($I$5=$J$5,2,IF($I$5&gt;$J$5,1,3))))</f>
      </c>
      <c r="Y72" s="22">
        <f>IF(OR(LEN($I$5)=0,LEN($J$5)=0,LEN(N72)=0,LEN(O72)=0,LEN(P72)=0,LEN(U72)=0,LEN(V72)=0,LEN(W72)=0),0,1)</f>
        <v>0</v>
      </c>
      <c r="Z72" s="88">
        <f>SUM(Q72:Q74,Q76:Q78)</f>
        <v>0</v>
      </c>
      <c r="AA72" s="89">
        <f>SUM(T72:T74,T76:T78)</f>
        <v>0</v>
      </c>
    </row>
    <row r="73" spans="3:27" ht="13.5" customHeight="1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147"/>
      <c r="N73" s="8">
        <v>4</v>
      </c>
      <c r="O73" s="8">
        <v>5</v>
      </c>
      <c r="P73" s="9">
        <v>8</v>
      </c>
      <c r="Q73" s="10" t="str">
        <f>IF(X73=0,0,IF(X73=1,N73,IF(X73=2,O73,IF(X73=3,P73," "))))</f>
        <v> </v>
      </c>
      <c r="R73" s="68"/>
      <c r="S73" s="69"/>
      <c r="T73" s="10" t="str">
        <f>IF(X73=0,0,IF(X73=1,U73,IF(X73=2,V73,IF(X73=3,W73," "))))</f>
        <v> </v>
      </c>
      <c r="U73" s="94"/>
      <c r="V73" s="8"/>
      <c r="W73" s="9"/>
      <c r="X73" s="4">
        <f>IF(OR(LEN($I$6)=0,LEN($J$6)=0),"",IF(OR($I$6="-",$J$6="-"),0,IF($I$6=$J$6,2,IF($I$6&gt;$J$6,1,3))))</f>
      </c>
      <c r="Y73" s="5">
        <f>IF(OR(LEN($I$6)=0,LEN($J$6)=0,LEN(N73)=0,LEN(O73)=0,LEN(P73)=0,LEN(U73)=0,LEN(V73)=0,LEN(W73)=0),0,1)</f>
        <v>0</v>
      </c>
      <c r="Z73" s="134"/>
      <c r="AA73" s="135"/>
    </row>
    <row r="74" spans="3:27" ht="13.5" customHeight="1" thickBot="1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47"/>
      <c r="N74" s="8">
        <v>7</v>
      </c>
      <c r="O74" s="8">
        <v>3</v>
      </c>
      <c r="P74" s="9">
        <v>6</v>
      </c>
      <c r="Q74" s="10" t="str">
        <f>IF(X74=0,0,IF(X74=1,N74,IF(X74=2,O74,IF(X74=3,P74," "))))</f>
        <v> </v>
      </c>
      <c r="R74" s="68"/>
      <c r="S74" s="69"/>
      <c r="T74" s="10" t="str">
        <f>IF(X74=0,0,IF(X74=1,U74,IF(X74=2,V74,IF(X74=3,W74," "))))</f>
        <v> </v>
      </c>
      <c r="U74" s="16"/>
      <c r="V74" s="13"/>
      <c r="W74" s="14"/>
      <c r="X74" s="4">
        <f>IF(OR(LEN($I$7)=0,LEN($J$7)=0),"",IF(OR($I$7="-",$J$7="-"),0,IF($I$7=$J$7,2,IF($I$7&gt;$J$7,1,3))))</f>
      </c>
      <c r="Y74" s="5">
        <f>IF(OR(LEN($I$7)=0,LEN($J$7)=0,LEN(N74)=0,LEN(O74)=0,LEN(P74)=0,LEN(U74)=0,LEN(V74)=0,LEN(W74)=0),0,1)</f>
        <v>0</v>
      </c>
      <c r="Z74" s="92"/>
      <c r="AA74" s="93"/>
    </row>
    <row r="75" spans="3:27" ht="13.5" customHeight="1" thickBot="1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147"/>
      <c r="N75" s="136" t="s">
        <v>1</v>
      </c>
      <c r="O75" s="136"/>
      <c r="P75" s="137"/>
      <c r="Q75" s="21"/>
      <c r="R75" s="70"/>
      <c r="S75" s="93"/>
      <c r="T75" s="21"/>
      <c r="U75" s="129" t="s">
        <v>1</v>
      </c>
      <c r="V75" s="130"/>
      <c r="W75" s="131"/>
      <c r="X75" s="120"/>
      <c r="Y75" s="38"/>
      <c r="Z75" s="127"/>
      <c r="AA75" s="128"/>
    </row>
    <row r="76" spans="3:27" ht="13.5" customHeight="1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147"/>
      <c r="N76" s="8">
        <v>3</v>
      </c>
      <c r="O76" s="8">
        <v>6</v>
      </c>
      <c r="P76" s="9">
        <v>9</v>
      </c>
      <c r="Q76" s="10" t="str">
        <f>IF(X76=0,0,IF(X76=1,N76,IF(X76=2,O76,IF(X76=3,P76," "))))</f>
        <v> </v>
      </c>
      <c r="R76" s="68"/>
      <c r="S76" s="69"/>
      <c r="T76" s="10" t="str">
        <f>IF(X76=0,0,IF(X76=1,U76,IF(X76=2,V76,IF(X76=3,W76," "))))</f>
        <v> </v>
      </c>
      <c r="U76" s="119"/>
      <c r="V76" s="117"/>
      <c r="W76" s="118"/>
      <c r="X76" s="4">
        <f>IF(OR(LEN($I$9)=0,LEN($J$9)=0),"",IF(OR($I$9="-",$J$9="-"),0,IF($I$9=$J$9,2,IF($I$9&gt;$J$9,1,3))))</f>
      </c>
      <c r="Y76" s="22">
        <f>IF(OR(LEN($I$9)=0,LEN($J$9)=0,LEN(N76)=0,LEN(O76)=0,LEN(P76)=0,LEN(U76)=0,LEN(V76)=0,LEN(W76)=0),0,1)</f>
        <v>0</v>
      </c>
      <c r="Z76" s="92"/>
      <c r="AA76" s="93"/>
    </row>
    <row r="77" spans="3:27" ht="13.5" customHeight="1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147"/>
      <c r="N77" s="8">
        <v>4</v>
      </c>
      <c r="O77" s="8">
        <v>7</v>
      </c>
      <c r="P77" s="9">
        <v>1</v>
      </c>
      <c r="Q77" s="10" t="str">
        <f>IF(X77=0,0,IF(X77=1,N77,IF(X77=2,O77,IF(X77=3,P77," "))))</f>
        <v> </v>
      </c>
      <c r="R77" s="68"/>
      <c r="S77" s="69"/>
      <c r="T77" s="10" t="str">
        <f>IF(X77=0,0,IF(X77=1,U77,IF(X77=2,V77,IF(X77=3,W77," "))))</f>
        <v> </v>
      </c>
      <c r="U77" s="94"/>
      <c r="V77" s="8"/>
      <c r="W77" s="9"/>
      <c r="X77" s="4">
        <f>IF(OR(LEN($I$10)=0,LEN($J$10)=0),"",IF(OR($I$10="-",$J$10="-"),0,IF($I$10=$J$10,2,IF($I$10&gt;$J$10,1,3))))</f>
      </c>
      <c r="Y77" s="5">
        <f>IF(OR(LEN($I$10)=0,LEN($J$10)=0,LEN(N77)=0,LEN(O77)=0,LEN(P77)=0,LEN(U77)=0,LEN(V77)=0,LEN(W77)=0),0,1)</f>
        <v>0</v>
      </c>
      <c r="Z77" s="49"/>
      <c r="AA77" s="50"/>
    </row>
    <row r="78" spans="3:27" ht="13.5" customHeight="1" thickBo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148"/>
      <c r="N78" s="13">
        <v>8</v>
      </c>
      <c r="O78" s="13">
        <v>5</v>
      </c>
      <c r="P78" s="14">
        <v>2</v>
      </c>
      <c r="Q78" s="12" t="str">
        <f>IF(X78=0,0,IF(X78=1,N78,IF(X78=2,O78,IF(X78=3,P78," "))))</f>
        <v> </v>
      </c>
      <c r="R78" s="71"/>
      <c r="S78" s="72"/>
      <c r="T78" s="18" t="str">
        <f>IF(X78=0,0,IF(X78=1,U78,IF(X78=2,V78,IF(X78=3,W78," "))))</f>
        <v> </v>
      </c>
      <c r="U78" s="16"/>
      <c r="V78" s="13"/>
      <c r="W78" s="14"/>
      <c r="X78" s="123">
        <f>IF(OR(LEN($I$11)=0,LEN($J$11)=0),"",IF(OR($I$11="-",$J$11="-"),0,IF($I$11=$J$11,2,IF($I$11&gt;$J$11,1,3))))</f>
      </c>
      <c r="Y78" s="20">
        <f>IF(OR(LEN($I$11)=0,LEN($J$11)=0,LEN(N78)=0,LEN(O78)=0,LEN(P78)=0,LEN(U78)=0,LEN(V78)=0,LEN(W78)=0),0,1)</f>
        <v>0</v>
      </c>
      <c r="Z78" s="51"/>
      <c r="AA78" s="52"/>
    </row>
  </sheetData>
  <sheetProtection/>
  <mergeCells count="103">
    <mergeCell ref="N39:P39"/>
    <mergeCell ref="U39:W39"/>
    <mergeCell ref="M39:M42"/>
    <mergeCell ref="C19:G19"/>
    <mergeCell ref="C20:G20"/>
    <mergeCell ref="C21:G21"/>
    <mergeCell ref="C22:G22"/>
    <mergeCell ref="N31:P31"/>
    <mergeCell ref="R31:S31"/>
    <mergeCell ref="U31:W31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Z31:AA31"/>
    <mergeCell ref="Z33:AA33"/>
    <mergeCell ref="N35:P35"/>
    <mergeCell ref="U35:W35"/>
    <mergeCell ref="Z35:AA35"/>
    <mergeCell ref="N66:P66"/>
    <mergeCell ref="U66:W66"/>
    <mergeCell ref="Z44:AA44"/>
    <mergeCell ref="Z46:AA46"/>
    <mergeCell ref="Z48:AA48"/>
    <mergeCell ref="M43:M78"/>
    <mergeCell ref="N43:P43"/>
    <mergeCell ref="U43:W43"/>
    <mergeCell ref="N44:P44"/>
    <mergeCell ref="U44:W44"/>
    <mergeCell ref="N52:P52"/>
    <mergeCell ref="U52:W52"/>
    <mergeCell ref="N53:P53"/>
    <mergeCell ref="N48:P48"/>
    <mergeCell ref="U48:W48"/>
    <mergeCell ref="Z53:AA53"/>
    <mergeCell ref="U53:W53"/>
    <mergeCell ref="Z55:AA55"/>
    <mergeCell ref="N57:P57"/>
    <mergeCell ref="U57:W57"/>
    <mergeCell ref="Z57:AA57"/>
    <mergeCell ref="Z62:AA62"/>
    <mergeCell ref="Z64:AA64"/>
    <mergeCell ref="U61:W61"/>
    <mergeCell ref="N62:P62"/>
    <mergeCell ref="U62:W62"/>
    <mergeCell ref="N61:P61"/>
    <mergeCell ref="Z66:AA66"/>
    <mergeCell ref="U71:W71"/>
    <mergeCell ref="Z71:AA71"/>
    <mergeCell ref="Z73:AA73"/>
    <mergeCell ref="N75:P75"/>
    <mergeCell ref="U75:W75"/>
    <mergeCell ref="Z75:AA75"/>
    <mergeCell ref="N70:P70"/>
    <mergeCell ref="U70:W70"/>
    <mergeCell ref="N71:P71"/>
  </mergeCells>
  <dataValidations count="3">
    <dataValidation type="list" allowBlank="1" showInputMessage="1" sqref="U2 N2">
      <formula1>К</formula1>
    </dataValidation>
    <dataValidation type="list" allowBlank="1" showInputMessage="1" sqref="U52:W52 U61:W61 U70:W70 U43:W43 U30:W30 U21:W21 U12:W12 U3:W3 N52:P52 N61:P61 N70:P70 N43:P43 N30:P30 N21:P21 N12:P12 N3:P3">
      <formula1>И</formula1>
    </dataValidation>
    <dataValidation type="list" allowBlank="1" showInputMessage="1" showErrorMessage="1" sqref="C5:G7 C9:G11 C20:G22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85" zoomScaleNormal="85" zoomScalePageLayoutView="0" workbookViewId="0" topLeftCell="A1">
      <selection activeCell="AA58" sqref="AA58"/>
    </sheetView>
  </sheetViews>
  <sheetFormatPr defaultColWidth="9.00390625" defaultRowHeight="13.5" customHeight="1"/>
  <cols>
    <col min="2" max="2" width="7.125" style="76" customWidth="1"/>
    <col min="3" max="6" width="5.75390625" style="0" customWidth="1"/>
    <col min="7" max="7" width="25.125" style="0" customWidth="1"/>
    <col min="8" max="11" width="2.875" style="0" customWidth="1"/>
    <col min="12" max="12" width="2.875" style="0" hidden="1" customWidth="1"/>
    <col min="13" max="13" width="7.25390625" style="0" customWidth="1"/>
    <col min="14" max="16" width="6.375" style="0" customWidth="1"/>
    <col min="17" max="20" width="5.75390625" style="0" customWidth="1"/>
    <col min="21" max="23" width="6.37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75"/>
      <c r="N1" s="1"/>
      <c r="O1" s="1"/>
      <c r="P1" s="1"/>
      <c r="U1" s="1"/>
      <c r="V1" s="1"/>
      <c r="W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[b][color=#FF0000][u][size=150]Профессионалы прогноза – Космос[/u] 0:0 (0-0)[/size][/color][/b]</v>
      </c>
      <c r="C2" s="166" t="s">
        <v>5</v>
      </c>
      <c r="D2" s="166"/>
      <c r="E2" s="166"/>
      <c r="F2" s="166"/>
      <c r="G2" s="167"/>
      <c r="H2" s="55"/>
      <c r="I2" s="31"/>
      <c r="J2" s="31"/>
      <c r="K2" s="31"/>
      <c r="L2" s="32"/>
      <c r="M2" s="74"/>
      <c r="N2" s="138" t="s">
        <v>23</v>
      </c>
      <c r="O2" s="139"/>
      <c r="P2" s="140"/>
      <c r="Q2" s="80"/>
      <c r="R2" s="81"/>
      <c r="S2" s="81"/>
      <c r="T2" s="82"/>
      <c r="U2" s="138" t="s">
        <v>17</v>
      </c>
      <c r="V2" s="139"/>
      <c r="W2" s="140"/>
      <c r="X2" s="31"/>
      <c r="Y2" s="31"/>
      <c r="Z2" s="34"/>
      <c r="AA2" s="35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68" t="s">
        <v>6</v>
      </c>
      <c r="D3" s="169"/>
      <c r="E3" s="169"/>
      <c r="F3" s="169"/>
      <c r="G3" s="170"/>
      <c r="H3" s="64" t="s">
        <v>7</v>
      </c>
      <c r="I3" s="65"/>
      <c r="J3" s="65"/>
      <c r="K3" s="37"/>
      <c r="L3" s="42"/>
      <c r="M3" s="171" t="s">
        <v>10</v>
      </c>
      <c r="N3" s="138" t="s">
        <v>27</v>
      </c>
      <c r="O3" s="139"/>
      <c r="P3" s="140"/>
      <c r="Q3" s="78"/>
      <c r="R3" s="79"/>
      <c r="S3" s="79"/>
      <c r="T3" s="79"/>
      <c r="U3" s="138" t="s">
        <v>20</v>
      </c>
      <c r="V3" s="139"/>
      <c r="W3" s="140"/>
      <c r="X3" s="31"/>
      <c r="Y3" s="31"/>
      <c r="Z3" s="90" t="str">
        <f>IF(LEN(N3)=0," ",N3)</f>
        <v>URSAlex</v>
      </c>
      <c r="AA3" s="91" t="str">
        <f>IF(LEN(U3)=0," ",U3)</f>
        <v>Ведьмак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61" t="s">
        <v>0</v>
      </c>
      <c r="D4" s="162"/>
      <c r="E4" s="162"/>
      <c r="F4" s="162"/>
      <c r="G4" s="163"/>
      <c r="H4" s="48" t="s">
        <v>7</v>
      </c>
      <c r="I4" s="174" t="s">
        <v>8</v>
      </c>
      <c r="J4" s="175"/>
      <c r="K4" s="41"/>
      <c r="L4" s="41"/>
      <c r="M4" s="172"/>
      <c r="N4" s="144" t="s">
        <v>0</v>
      </c>
      <c r="O4" s="144"/>
      <c r="P4" s="145"/>
      <c r="Q4" s="85" t="s">
        <v>13</v>
      </c>
      <c r="R4" s="151" t="s">
        <v>9</v>
      </c>
      <c r="S4" s="152"/>
      <c r="T4" s="85" t="s">
        <v>13</v>
      </c>
      <c r="U4" s="144" t="s">
        <v>0</v>
      </c>
      <c r="V4" s="144"/>
      <c r="W4" s="145"/>
      <c r="X4" s="36"/>
      <c r="Y4" s="37"/>
      <c r="Z4" s="149" t="s">
        <v>3</v>
      </c>
      <c r="AA4" s="150"/>
    </row>
    <row r="5" spans="2:27" ht="13.5" customHeight="1">
      <c r="B5" s="3" t="str">
        <f>IF(L5=0,IF(X5=0,CONCATENATE(C5," - матч перенесен"),CONCATENATE(C5," - ",I5,":",J5)),C5)</f>
        <v>1. 03.12.2011 Ньюкасл Юнайтед - Челси</v>
      </c>
      <c r="C5" s="158" t="s">
        <v>49</v>
      </c>
      <c r="D5" s="159"/>
      <c r="E5" s="159"/>
      <c r="F5" s="159"/>
      <c r="G5" s="160"/>
      <c r="H5" s="48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04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44"/>
      <c r="L5" s="22">
        <f>IF(OR(LEN(I5)=0,LEN(J5)=0),1,0)</f>
        <v>1</v>
      </c>
      <c r="M5" s="172"/>
      <c r="N5" s="23">
        <v>1</v>
      </c>
      <c r="O5" s="8">
        <v>5</v>
      </c>
      <c r="P5" s="9">
        <v>9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2</v>
      </c>
      <c r="V5" s="8">
        <v>4</v>
      </c>
      <c r="W5" s="9">
        <v>9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8">
        <f>SUM(R5:R7,R9:R11)</f>
        <v>0</v>
      </c>
      <c r="AA5" s="89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2. 03.12.2011 Бор. Менхенгладбах - Бор. Дортмунд</v>
      </c>
      <c r="C6" s="158" t="s">
        <v>58</v>
      </c>
      <c r="D6" s="159"/>
      <c r="E6" s="159"/>
      <c r="F6" s="159"/>
      <c r="G6" s="160"/>
      <c r="H6" s="48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45"/>
      <c r="L6" s="5">
        <f>IF(OR(LEN(I6)=0,LEN(J6)=0),1,0)</f>
        <v>1</v>
      </c>
      <c r="M6" s="172"/>
      <c r="N6" s="8">
        <v>3</v>
      </c>
      <c r="O6" s="8">
        <v>4</v>
      </c>
      <c r="P6" s="9">
        <v>8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3</v>
      </c>
      <c r="V6" s="8">
        <v>5</v>
      </c>
      <c r="W6" s="9">
        <v>7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49" t="s">
        <v>4</v>
      </c>
      <c r="AA6" s="150"/>
    </row>
    <row r="7" spans="2:27" ht="13.5" customHeight="1" thickBot="1">
      <c r="B7" s="3" t="str">
        <f>IF(L7=0,IF(X7=0,CONCATENATE(C7," - матч перенесен"),CONCATENATE(C7," - ",I7,":",J7)),C7)</f>
        <v>3. 03.12.2011 Интер - Удинезе</v>
      </c>
      <c r="C7" s="158" t="s">
        <v>50</v>
      </c>
      <c r="D7" s="159"/>
      <c r="E7" s="159"/>
      <c r="F7" s="159"/>
      <c r="G7" s="160"/>
      <c r="H7" s="48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46"/>
      <c r="L7" s="19">
        <f>IF(OR(LEN(I7)=0,LEN(J7)=0),1,0)</f>
        <v>1</v>
      </c>
      <c r="M7" s="172"/>
      <c r="N7" s="8">
        <v>7</v>
      </c>
      <c r="O7" s="8">
        <v>6</v>
      </c>
      <c r="P7" s="9">
        <v>2</v>
      </c>
      <c r="Q7" s="10" t="str">
        <f>IF(X7=0,0,IF(X7=1,N7,IF(X7=2,O7,IF(X7=3,P7," "))))</f>
        <v> </v>
      </c>
      <c r="R7" s="83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8</v>
      </c>
      <c r="V7" s="8">
        <v>6</v>
      </c>
      <c r="W7" s="9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8">
        <f>IF(Z5-AA5&gt;0,Z5-AA5,0)</f>
        <v>0</v>
      </c>
      <c r="AA7" s="89">
        <f>IF(Z5-AA5&lt;0,AA5-Z5,0)</f>
        <v>0</v>
      </c>
    </row>
    <row r="8" spans="2:27" ht="13.5" customHeight="1" thickBot="1">
      <c r="B8" s="3" t="s">
        <v>12</v>
      </c>
      <c r="C8" s="161" t="s">
        <v>1</v>
      </c>
      <c r="D8" s="162"/>
      <c r="E8" s="162"/>
      <c r="F8" s="162"/>
      <c r="G8" s="163"/>
      <c r="H8" s="48" t="s">
        <v>7</v>
      </c>
      <c r="I8" s="29"/>
      <c r="J8" s="30"/>
      <c r="K8" s="47"/>
      <c r="L8" s="6">
        <f>SUM(L5:L7,L9:L11)</f>
        <v>6</v>
      </c>
      <c r="M8" s="172"/>
      <c r="N8" s="136" t="s">
        <v>1</v>
      </c>
      <c r="O8" s="136"/>
      <c r="P8" s="137"/>
      <c r="Q8" s="21"/>
      <c r="R8" s="84"/>
      <c r="S8" s="77"/>
      <c r="T8" s="21"/>
      <c r="U8" s="136" t="s">
        <v>1</v>
      </c>
      <c r="V8" s="136"/>
      <c r="W8" s="137"/>
      <c r="X8" s="120"/>
      <c r="Y8" s="38"/>
      <c r="Z8" s="132" t="s">
        <v>14</v>
      </c>
      <c r="AA8" s="133"/>
    </row>
    <row r="9" spans="2:27" ht="13.5" customHeight="1">
      <c r="B9" s="3" t="str">
        <f>IF(L9=0,IF(X9=0,CONCATENATE(C9," - матч перенесен"),CONCATENATE(C9," - ",I9,":",J9)),C9)</f>
        <v>4. 03.12.2011 Астон Вилла - Манчестер Юнайтед</v>
      </c>
      <c r="C9" s="158" t="s">
        <v>54</v>
      </c>
      <c r="D9" s="159"/>
      <c r="E9" s="159"/>
      <c r="F9" s="159"/>
      <c r="G9" s="160"/>
      <c r="H9" s="48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45"/>
      <c r="L9" s="22">
        <f>IF(OR(LEN(I9)=0,LEN(J9)=0),1,0)</f>
        <v>1</v>
      </c>
      <c r="M9" s="172"/>
      <c r="N9" s="8">
        <v>4</v>
      </c>
      <c r="O9" s="8">
        <v>5</v>
      </c>
      <c r="P9" s="9">
        <v>8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2</v>
      </c>
      <c r="V9" s="8">
        <v>3</v>
      </c>
      <c r="W9" s="9">
        <v>8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8">
        <f>SUM(Q5:Q7,Q9:Q11)</f>
        <v>0</v>
      </c>
      <c r="AA9" s="89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5. 04.12.2011 Мальорка - Атлетик Бильбао</v>
      </c>
      <c r="C10" s="158" t="s">
        <v>55</v>
      </c>
      <c r="D10" s="159"/>
      <c r="E10" s="159"/>
      <c r="F10" s="159"/>
      <c r="G10" s="160"/>
      <c r="H10" s="48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45"/>
      <c r="L10" s="5">
        <f>IF(OR(LEN(I10)=0,LEN(J10)=0),1,0)</f>
        <v>1</v>
      </c>
      <c r="M10" s="172"/>
      <c r="N10" s="8">
        <v>6</v>
      </c>
      <c r="O10" s="8">
        <v>1</v>
      </c>
      <c r="P10" s="9">
        <v>7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5</v>
      </c>
      <c r="V10" s="8">
        <v>7</v>
      </c>
      <c r="W10" s="9">
        <v>6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92"/>
      <c r="AA10" s="93"/>
    </row>
    <row r="11" spans="2:27" ht="13.5" customHeight="1" thickBot="1">
      <c r="B11" s="3" t="str">
        <f>IF(L11=0,IF(X11=0,CONCATENATE(C11," - матч перенесен"),CONCATENATE(C11," - ",I11,":",J11)),C11)</f>
        <v>6. 04.12.2011 Лион - Тулуза</v>
      </c>
      <c r="C11" s="158" t="s">
        <v>56</v>
      </c>
      <c r="D11" s="159"/>
      <c r="E11" s="159"/>
      <c r="F11" s="159"/>
      <c r="G11" s="160"/>
      <c r="H11" s="48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44"/>
      <c r="L11" s="19">
        <f>IF(OR(LEN(I11)=0,LEN(J11)=0),1,0)</f>
        <v>1</v>
      </c>
      <c r="M11" s="172"/>
      <c r="N11" s="8">
        <v>9</v>
      </c>
      <c r="O11" s="8">
        <v>3</v>
      </c>
      <c r="P11" s="9">
        <v>2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9</v>
      </c>
      <c r="V11" s="8">
        <v>4</v>
      </c>
      <c r="W11" s="9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39"/>
      <c r="AA11" s="40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[color=#FF0000][u]URSAlex – Ведьмак[/u] 0:0 [/color] (разница 0:0) (0-0)[/b]</v>
      </c>
      <c r="C12" s="164" t="str">
        <f>IF(LEN(N2)=0," ",N2)</f>
        <v>Профессионалы прогноза</v>
      </c>
      <c r="D12" s="165"/>
      <c r="E12" s="165"/>
      <c r="F12" s="165"/>
      <c r="G12" s="103" t="str">
        <f>IF(LEN(U2)=0," ",U2)</f>
        <v>Космос</v>
      </c>
      <c r="H12" s="56"/>
      <c r="I12" s="37"/>
      <c r="J12" s="37"/>
      <c r="K12" s="37"/>
      <c r="L12" s="57"/>
      <c r="M12" s="172"/>
      <c r="N12" s="141" t="s">
        <v>29</v>
      </c>
      <c r="O12" s="142"/>
      <c r="P12" s="143"/>
      <c r="Q12" s="33"/>
      <c r="R12" s="33"/>
      <c r="S12" s="33"/>
      <c r="T12" s="33"/>
      <c r="U12" s="141" t="s">
        <v>18</v>
      </c>
      <c r="V12" s="142"/>
      <c r="W12" s="143"/>
      <c r="X12" s="53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3"/>
      <c r="Z12" s="90" t="str">
        <f>IF(LEN(N12)=0," ",N12)</f>
        <v>aks</v>
      </c>
      <c r="AA12" s="91" t="str">
        <f>IF(LEN(U12)=0," ",U12)</f>
        <v>KP0}{@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URSAlex
1 тайм:[/b]
1. 1-5-9
2. 3-4-8
3. 7-6-2</v>
      </c>
      <c r="C13" s="155" t="s">
        <v>2</v>
      </c>
      <c r="D13" s="156"/>
      <c r="E13" s="156"/>
      <c r="F13" s="156"/>
      <c r="G13" s="157"/>
      <c r="H13" s="59"/>
      <c r="I13" s="49"/>
      <c r="J13" s="49"/>
      <c r="K13" s="49"/>
      <c r="L13" s="43"/>
      <c r="M13" s="172"/>
      <c r="N13" s="144" t="s">
        <v>0</v>
      </c>
      <c r="O13" s="144"/>
      <c r="P13" s="145"/>
      <c r="Q13" s="125" t="s">
        <v>13</v>
      </c>
      <c r="R13" s="151" t="s">
        <v>9</v>
      </c>
      <c r="S13" s="152"/>
      <c r="T13" s="85" t="s">
        <v>13</v>
      </c>
      <c r="U13" s="144" t="s">
        <v>0</v>
      </c>
      <c r="V13" s="144"/>
      <c r="W13" s="145"/>
      <c r="X13" s="54"/>
      <c r="Y13" s="49"/>
      <c r="Z13" s="149" t="s">
        <v>3</v>
      </c>
      <c r="AA13" s="150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4-5-8
5. 6-1-7
6. 9-3-2</v>
      </c>
      <c r="C14" s="153">
        <f>SUM(Z7,Z16,Z25,Z34)</f>
        <v>0</v>
      </c>
      <c r="D14" s="154"/>
      <c r="E14" s="154"/>
      <c r="F14" s="154"/>
      <c r="G14" s="73">
        <f>SUM(AA7,AA16,AA25,AA34)</f>
        <v>0</v>
      </c>
      <c r="H14" s="59"/>
      <c r="I14" s="49"/>
      <c r="J14" s="49"/>
      <c r="K14" s="49"/>
      <c r="L14" s="43"/>
      <c r="M14" s="172"/>
      <c r="N14" s="8">
        <v>1</v>
      </c>
      <c r="O14" s="8">
        <v>2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5</v>
      </c>
      <c r="V14" s="8">
        <v>9</v>
      </c>
      <c r="W14" s="9">
        <v>2</v>
      </c>
      <c r="X14" s="121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8">
        <f>SUM(R14:R16,R18:R20)</f>
        <v>0</v>
      </c>
      <c r="AA14" s="89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Ведьмак
1 тайм:[/b]
1. 2-4-9
2. 3-5-7
3. 8-6-1</v>
      </c>
      <c r="C15" s="155" t="s">
        <v>14</v>
      </c>
      <c r="D15" s="156"/>
      <c r="E15" s="156"/>
      <c r="F15" s="156"/>
      <c r="G15" s="157"/>
      <c r="H15" s="60"/>
      <c r="I15" s="58"/>
      <c r="J15" s="58"/>
      <c r="K15" s="58"/>
      <c r="L15" s="61"/>
      <c r="M15" s="172"/>
      <c r="N15" s="8">
        <v>3</v>
      </c>
      <c r="O15" s="8">
        <v>4</v>
      </c>
      <c r="P15" s="9">
        <v>8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7</v>
      </c>
      <c r="V15" s="8">
        <v>6</v>
      </c>
      <c r="W15" s="9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49" t="s">
        <v>4</v>
      </c>
      <c r="AA15" s="150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2-3-8
5. 5-7-6
6. 9-4-1</v>
      </c>
      <c r="C16" s="153">
        <f>SUM(Z9,Z18,Z27,Z36)</f>
        <v>0</v>
      </c>
      <c r="D16" s="154"/>
      <c r="E16" s="154"/>
      <c r="F16" s="154"/>
      <c r="G16" s="73">
        <f>SUM(AA9,AA18,AA27,AA36)</f>
        <v>0</v>
      </c>
      <c r="H16" s="63"/>
      <c r="I16" s="62"/>
      <c r="J16" s="62"/>
      <c r="K16" s="62"/>
      <c r="L16" s="62"/>
      <c r="M16" s="172"/>
      <c r="N16" s="8">
        <v>7</v>
      </c>
      <c r="O16" s="8">
        <v>6</v>
      </c>
      <c r="P16" s="9">
        <v>5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3</v>
      </c>
      <c r="V16" s="8">
        <v>8</v>
      </c>
      <c r="W16" s="9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8">
        <f>IF(Z14-AA14&gt;0,Z14-AA14,0)</f>
        <v>0</v>
      </c>
      <c r="AA16" s="89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[color=#FF0000][u]aks – KP0}{@[/u] 0:0 [/color] (разница 0:0) (0-0)[/b]</v>
      </c>
      <c r="C17" s="62" t="s">
        <v>7</v>
      </c>
      <c r="D17" s="62"/>
      <c r="E17" s="62"/>
      <c r="F17" s="62"/>
      <c r="G17" s="62"/>
      <c r="H17" s="63"/>
      <c r="I17" s="62"/>
      <c r="J17" s="62"/>
      <c r="K17" s="62"/>
      <c r="L17" s="62"/>
      <c r="M17" s="172"/>
      <c r="N17" s="136" t="s">
        <v>1</v>
      </c>
      <c r="O17" s="136"/>
      <c r="P17" s="137"/>
      <c r="Q17" s="126"/>
      <c r="R17" s="84"/>
      <c r="S17" s="77"/>
      <c r="T17" s="21"/>
      <c r="U17" s="136" t="s">
        <v>1</v>
      </c>
      <c r="V17" s="136"/>
      <c r="W17" s="137"/>
      <c r="X17" s="122"/>
      <c r="Y17" s="17"/>
      <c r="Z17" s="132" t="s">
        <v>14</v>
      </c>
      <c r="AA17" s="133"/>
    </row>
    <row r="18" spans="1:27" ht="13.5" customHeight="1" thickBo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aks
1 тайм:[/b]
1. 1-2-9
2. 3-4-8
3. 7-6-5</v>
      </c>
      <c r="C18" s="49" t="s">
        <v>7</v>
      </c>
      <c r="D18" s="49"/>
      <c r="E18" s="49"/>
      <c r="F18" s="49"/>
      <c r="G18" s="49"/>
      <c r="H18" s="49"/>
      <c r="I18" s="49"/>
      <c r="J18" s="49"/>
      <c r="K18" s="49"/>
      <c r="L18" s="49"/>
      <c r="M18" s="172"/>
      <c r="N18" s="8">
        <v>3</v>
      </c>
      <c r="O18" s="8">
        <v>4</v>
      </c>
      <c r="P18" s="9">
        <v>8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1</v>
      </c>
      <c r="V18" s="8">
        <v>2</v>
      </c>
      <c r="W18" s="9">
        <v>9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8">
        <f>SUM(Q14:Q16,Q18:Q20)</f>
        <v>0</v>
      </c>
      <c r="AA18" s="89">
        <f>SUM(T14:T16,T18:T20)</f>
        <v>0</v>
      </c>
    </row>
    <row r="19" spans="1:27" ht="13.5" customHeight="1" thickBot="1">
      <c r="A19" s="15"/>
      <c r="B19" s="3" t="str">
        <f>CONCATENATE("[b]2 тайм:[/b]",CHAR(10),"4. ",N18,"-",O18,"-",P18,CHAR(10),"5. ",N19,"-",O19,"-",P19,CHAR(10),"6. ",N20,"-",O20,"-",P20)</f>
        <v>[b]2 тайм:[/b]
4. 3-4-8
5. 5-6-7
6. 9-2-1</v>
      </c>
      <c r="C19" s="179" t="s">
        <v>48</v>
      </c>
      <c r="D19" s="180"/>
      <c r="E19" s="180"/>
      <c r="F19" s="180"/>
      <c r="G19" s="181"/>
      <c r="H19" s="48" t="s">
        <v>7</v>
      </c>
      <c r="I19" s="29"/>
      <c r="J19" s="30"/>
      <c r="K19" s="49"/>
      <c r="L19" s="49"/>
      <c r="M19" s="172"/>
      <c r="N19" s="8">
        <v>5</v>
      </c>
      <c r="O19" s="8">
        <v>6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4</v>
      </c>
      <c r="V19" s="8">
        <v>7</v>
      </c>
      <c r="W19" s="9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49"/>
      <c r="AA19" s="50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KP0}{@
1 тайм:[/b]
1. 5-9-2
2. 7-6-1
3. 3-8-4</v>
      </c>
      <c r="C20" s="158" t="s">
        <v>51</v>
      </c>
      <c r="D20" s="159"/>
      <c r="E20" s="159"/>
      <c r="F20" s="159"/>
      <c r="G20" s="160"/>
      <c r="H20" s="48"/>
      <c r="I20" s="23">
        <f>IF(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20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0" s="24">
        <f>IF(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20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0" s="49"/>
      <c r="L20" s="49"/>
      <c r="M20" s="172"/>
      <c r="N20" s="94">
        <v>9</v>
      </c>
      <c r="O20" s="8">
        <v>2</v>
      </c>
      <c r="P20" s="9">
        <v>1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94">
        <v>8</v>
      </c>
      <c r="V20" s="8">
        <v>5</v>
      </c>
      <c r="W20" s="9">
        <v>3</v>
      </c>
      <c r="X20" s="12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1"/>
      <c r="AA20" s="52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1-2-9
5. 4-7-6
6. 8-5-3</v>
      </c>
      <c r="C21" s="158" t="s">
        <v>52</v>
      </c>
      <c r="D21" s="159"/>
      <c r="E21" s="159"/>
      <c r="F21" s="159"/>
      <c r="G21" s="160"/>
      <c r="H21" s="48"/>
      <c r="I21" s="23">
        <f>IF(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21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1" s="24">
        <f>IF(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21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1" s="49"/>
      <c r="L21" s="49"/>
      <c r="M21" s="172"/>
      <c r="N21" s="141" t="s">
        <v>26</v>
      </c>
      <c r="O21" s="142"/>
      <c r="P21" s="143"/>
      <c r="Q21" s="33"/>
      <c r="R21" s="33"/>
      <c r="S21" s="33"/>
      <c r="T21" s="33"/>
      <c r="U21" s="141" t="s">
        <v>19</v>
      </c>
      <c r="V21" s="142"/>
      <c r="W21" s="143"/>
      <c r="X21" s="49"/>
      <c r="Y21" s="49"/>
      <c r="Z21" s="90" t="str">
        <f>IF(LEN(N21)=0," ",N21)</f>
        <v>ESI2607</v>
      </c>
      <c r="AA21" s="91" t="str">
        <f>IF(LEN(U21)=0," ",U21)</f>
        <v>sozzuro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[color=#FF0000][u]ESI2607 – sozzuro[/u] 0:0 [/color] (разница 0:0) (0-0)[/b]</v>
      </c>
      <c r="C22" s="182" t="s">
        <v>53</v>
      </c>
      <c r="D22" s="183"/>
      <c r="E22" s="183"/>
      <c r="F22" s="183"/>
      <c r="G22" s="184"/>
      <c r="H22" s="48"/>
      <c r="I22" s="25">
        <f>IF(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="","",CHOOSE(MATCH(C22,Матчи,0),Программа!C15,Программа!C16,Программа!C17,Программа!C18,Программа!C19,Программа!C20,Программа!C21,Программа!C22,Программа!C23,Программа!C24,Программа!C25,Программа!C26,Программа!C27,Программа!C28,Программа!C29))</f>
      </c>
      <c r="J22" s="26">
        <f>IF(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="","",CHOOSE(MATCH(C22,Матчи,0),Программа!D15,Программа!D16,Программа!D17,Программа!D18,Программа!D19,Программа!D20,Программа!D21,Программа!D22,Программа!D23,Программа!D24,Программа!D25,Программа!D26,Программа!D27,Программа!D28,Программа!D29))</f>
      </c>
      <c r="K22" s="49"/>
      <c r="L22" s="49"/>
      <c r="M22" s="172"/>
      <c r="N22" s="144" t="s">
        <v>0</v>
      </c>
      <c r="O22" s="144"/>
      <c r="P22" s="145"/>
      <c r="Q22" s="125" t="s">
        <v>13</v>
      </c>
      <c r="R22" s="151" t="s">
        <v>9</v>
      </c>
      <c r="S22" s="152"/>
      <c r="T22" s="85" t="s">
        <v>13</v>
      </c>
      <c r="U22" s="144" t="s">
        <v>0</v>
      </c>
      <c r="V22" s="144"/>
      <c r="W22" s="145"/>
      <c r="X22" s="49"/>
      <c r="Y22" s="49"/>
      <c r="Z22" s="149" t="s">
        <v>3</v>
      </c>
      <c r="AA22" s="150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ESI2607
1 тайм:[/b]
1. 3-6-7
2. 2-5-8
3. 9-4-1</v>
      </c>
      <c r="C23" s="49" t="s">
        <v>7</v>
      </c>
      <c r="D23" s="49"/>
      <c r="E23" s="49"/>
      <c r="F23" s="49"/>
      <c r="G23" s="49"/>
      <c r="H23" s="49"/>
      <c r="I23" s="49"/>
      <c r="J23" s="49"/>
      <c r="K23" s="49"/>
      <c r="L23" s="49"/>
      <c r="M23" s="172"/>
      <c r="N23" s="8">
        <v>3</v>
      </c>
      <c r="O23" s="8">
        <v>6</v>
      </c>
      <c r="P23" s="9">
        <v>7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3</v>
      </c>
      <c r="V23" s="8">
        <v>6</v>
      </c>
      <c r="W23" s="9">
        <v>8</v>
      </c>
      <c r="X23" s="121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8">
        <f>SUM(R23:R25,R27:R29)</f>
        <v>0</v>
      </c>
      <c r="AA23" s="89">
        <f>SUM(S23:S25,S27:S29)</f>
        <v>0</v>
      </c>
    </row>
    <row r="24" spans="1:27" ht="13.5" customHeight="1">
      <c r="A24" s="15"/>
      <c r="B24" s="95" t="str">
        <f>CONCATENATE("[b]2 тайм:[/b]",CHAR(10),"4. ",N27,"-",O27,"-",P27,CHAR(10),"5. ",N28,"-",O28,"-",P28,CHAR(10),"6. ",N29,"-",O29,"-",P29)</f>
        <v>[b]2 тайм:[/b]
4. 1-4-8
5. 5-7-6
6. 9-3-2</v>
      </c>
      <c r="C24" s="49" t="s">
        <v>7</v>
      </c>
      <c r="D24" s="49"/>
      <c r="E24" s="49"/>
      <c r="F24" s="49"/>
      <c r="G24" s="49"/>
      <c r="H24" s="49"/>
      <c r="I24" s="49"/>
      <c r="J24" s="49"/>
      <c r="K24" s="49"/>
      <c r="L24" s="49"/>
      <c r="M24" s="172"/>
      <c r="N24" s="8">
        <v>2</v>
      </c>
      <c r="O24" s="8">
        <v>5</v>
      </c>
      <c r="P24" s="9">
        <v>8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2</v>
      </c>
      <c r="V24" s="8">
        <v>5</v>
      </c>
      <c r="W24" s="9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49" t="s">
        <v>4</v>
      </c>
      <c r="AA24" s="150"/>
    </row>
    <row r="25" spans="1:27" ht="13.5" customHeight="1" thickBot="1">
      <c r="A25" s="15"/>
      <c r="B25" s="95" t="str">
        <f>CONCATENATE(CHAR(10),"[b]Прогноз от: ",U21,CHAR(10),"1 тайм:[/b]",CHAR(10),"1. ",U23,"-",V23,"-",W23,CHAR(10),"2. ",U24,"-",V24,"-",W24,CHAR(10),"3. ",U25,"-",V25,"-",W25)</f>
        <v>
[b]Прогноз от: sozzuro
1 тайм:[/b]
1. 3-6-8
2. 2-5-7
3. 9-4-1</v>
      </c>
      <c r="C25" s="49" t="s">
        <v>7</v>
      </c>
      <c r="D25" s="49"/>
      <c r="E25" s="49"/>
      <c r="F25" s="49"/>
      <c r="G25" s="49"/>
      <c r="H25" s="49"/>
      <c r="I25" s="49"/>
      <c r="J25" s="49"/>
      <c r="K25" s="49"/>
      <c r="L25" s="49"/>
      <c r="M25" s="172"/>
      <c r="N25" s="8">
        <v>9</v>
      </c>
      <c r="O25" s="8">
        <v>4</v>
      </c>
      <c r="P25" s="9">
        <v>1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9</v>
      </c>
      <c r="V25" s="8">
        <v>4</v>
      </c>
      <c r="W25" s="9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8">
        <f>IF(Z23-AA23&gt;0,Z23-AA23,0)</f>
        <v>0</v>
      </c>
      <c r="AA25" s="89">
        <f>IF(Z23-AA23&lt;0,AA23-Z23,0)</f>
        <v>0</v>
      </c>
    </row>
    <row r="26" spans="1:27" ht="13.5" customHeight="1" thickBot="1">
      <c r="A26" s="15"/>
      <c r="B26" s="95" t="str">
        <f>CONCATENATE("[b]2 тайм:[/b]",CHAR(10),"4. ",U27,"-",V27,"-",W27,CHAR(10),"5. ",U28,"-",V28,"-",W28,CHAR(10),"6. ",U29,"-",V29,"-",W29)</f>
        <v>[b]2 тайм:[/b]
4. 1-4-9
5. 3-6-7
6. 8-5-2</v>
      </c>
      <c r="C26" s="49" t="s">
        <v>7</v>
      </c>
      <c r="D26" s="49"/>
      <c r="E26" s="49"/>
      <c r="F26" s="49"/>
      <c r="G26" s="49"/>
      <c r="H26" s="49"/>
      <c r="I26" s="49"/>
      <c r="J26" s="49"/>
      <c r="K26" s="49"/>
      <c r="L26" s="49"/>
      <c r="M26" s="172"/>
      <c r="N26" s="136" t="s">
        <v>1</v>
      </c>
      <c r="O26" s="136"/>
      <c r="P26" s="137"/>
      <c r="Q26" s="126"/>
      <c r="R26" s="84"/>
      <c r="S26" s="77"/>
      <c r="T26" s="21"/>
      <c r="U26" s="136" t="s">
        <v>1</v>
      </c>
      <c r="V26" s="136"/>
      <c r="W26" s="137"/>
      <c r="X26" s="120"/>
      <c r="Y26" s="38"/>
      <c r="Z26" s="132" t="s">
        <v>14</v>
      </c>
      <c r="AA26" s="133"/>
    </row>
    <row r="27" spans="1:27" ht="13.5" customHeight="1">
      <c r="A27" s="15"/>
      <c r="B27" s="95" t="str">
        <f>CONCATENATE(CHAR(10),"[b]Линия 4. [color=#FF0000][u]",Z30," ",CHAR(150)," ",AA30,"[/u] ",Z32,":",AA32," [/color] (разница ",Z34,":",AA34,") (",Z36,"-",AA36,")[/b]")</f>
        <v>
[b]Линия 4. [color=#FF0000][u]Горюнович – buffoni[/u] 0:0 [/color] (разница 0:0) (0-0)[/b]</v>
      </c>
      <c r="C27" s="49" t="s">
        <v>7</v>
      </c>
      <c r="D27" s="49"/>
      <c r="E27" s="49"/>
      <c r="F27" s="49"/>
      <c r="G27" s="49"/>
      <c r="H27" s="49"/>
      <c r="I27" s="49"/>
      <c r="J27" s="49"/>
      <c r="K27" s="49"/>
      <c r="L27" s="49"/>
      <c r="M27" s="172"/>
      <c r="N27" s="8">
        <v>1</v>
      </c>
      <c r="O27" s="8">
        <v>4</v>
      </c>
      <c r="P27" s="9">
        <v>8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1</v>
      </c>
      <c r="V27" s="8">
        <v>4</v>
      </c>
      <c r="W27" s="9">
        <v>9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8">
        <f>SUM(Q23:Q25,Q27:Q29)</f>
        <v>0</v>
      </c>
      <c r="AA27" s="89">
        <f>SUM(T23:T25,T27:T29)</f>
        <v>0</v>
      </c>
    </row>
    <row r="28" spans="1:27" ht="13.5" customHeight="1">
      <c r="A28" s="15"/>
      <c r="B28" s="95" t="str">
        <f>CONCATENATE("[b]Прогноз от: ",N30,CHAR(10),"1 тайм:[/b]",CHAR(10),"1. ",N32,"-",O32,"-",P32,CHAR(10),"2. ",N33,"-",O33,"-",P33,CHAR(10),"3. ",N34,"-",O34,"-",P34)</f>
        <v>[b]Прогноз от: Горюнович
1 тайм:[/b]
1. 2-6-7
2. 5-8-4
3. 9-3-1</v>
      </c>
      <c r="C28" s="49" t="s">
        <v>7</v>
      </c>
      <c r="D28" s="49"/>
      <c r="E28" s="49"/>
      <c r="F28" s="49"/>
      <c r="G28" s="49"/>
      <c r="H28" s="49"/>
      <c r="I28" s="49"/>
      <c r="J28" s="49"/>
      <c r="K28" s="49"/>
      <c r="L28" s="49"/>
      <c r="M28" s="172"/>
      <c r="N28" s="8">
        <v>5</v>
      </c>
      <c r="O28" s="8">
        <v>7</v>
      </c>
      <c r="P28" s="9">
        <v>6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3</v>
      </c>
      <c r="V28" s="8">
        <v>6</v>
      </c>
      <c r="W28" s="9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49"/>
      <c r="AA28" s="50"/>
    </row>
    <row r="29" spans="1:27" ht="13.5" customHeight="1" thickBot="1">
      <c r="A29" s="15"/>
      <c r="B29" s="95" t="str">
        <f>CONCATENATE("[b]2 тайм:[/b]",CHAR(10),"4. ",N36,"-",O36,"-",P36,CHAR(10),"5. ",N37,"-",O37,"-",P37,CHAR(10),"6. ",N38,"-",O38,"-",P38)</f>
        <v>[b]2 тайм:[/b]
4. 2-5-8
5. 7-6-4
6. 9-3-1</v>
      </c>
      <c r="C29" s="49" t="s">
        <v>7</v>
      </c>
      <c r="D29" s="49"/>
      <c r="E29" s="49"/>
      <c r="F29" s="49"/>
      <c r="G29" s="49"/>
      <c r="H29" s="49"/>
      <c r="I29" s="49"/>
      <c r="J29" s="49"/>
      <c r="K29" s="49"/>
      <c r="L29" s="49"/>
      <c r="M29" s="172"/>
      <c r="N29" s="8">
        <v>9</v>
      </c>
      <c r="O29" s="8">
        <v>3</v>
      </c>
      <c r="P29" s="9">
        <v>2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8</v>
      </c>
      <c r="V29" s="8">
        <v>5</v>
      </c>
      <c r="W29" s="9">
        <v>2</v>
      </c>
      <c r="X29" s="12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1"/>
      <c r="AA29" s="52"/>
    </row>
    <row r="30" spans="1:27" ht="13.5" customHeight="1" thickBot="1">
      <c r="A30" s="15"/>
      <c r="B30" s="95" t="str">
        <f>CONCATENATE(CHAR(10),"[b]Прогноз от: ",U30,CHAR(10),"1 тайм:[/b]",CHAR(10),"1. ",U32,"-",V32,"-",W32,CHAR(10),"2. ",U33,"-",V33,"-",W33,CHAR(10),"3. ",U34,"-",V34,"-",W34)</f>
        <v>
[b]Прогноз от: buffoni
1 тайм:[/b]
1. 1-3-9
2. 2-4-8
3. 5-7-6</v>
      </c>
      <c r="C30" s="49" t="s">
        <v>7</v>
      </c>
      <c r="D30" s="49"/>
      <c r="E30" s="49"/>
      <c r="F30" s="49"/>
      <c r="G30" s="49"/>
      <c r="H30" s="49"/>
      <c r="I30" s="49"/>
      <c r="J30" s="49"/>
      <c r="K30" s="49"/>
      <c r="L30" s="49"/>
      <c r="M30" s="172"/>
      <c r="N30" s="141" t="s">
        <v>45</v>
      </c>
      <c r="O30" s="142"/>
      <c r="P30" s="143"/>
      <c r="Q30" s="33"/>
      <c r="R30" s="33"/>
      <c r="S30" s="33"/>
      <c r="T30" s="33"/>
      <c r="U30" s="141" t="s">
        <v>21</v>
      </c>
      <c r="V30" s="142"/>
      <c r="W30" s="143"/>
      <c r="X30" s="49"/>
      <c r="Y30" s="49"/>
      <c r="Z30" s="90" t="str">
        <f>IF(LEN(N30)=0," ",N30)</f>
        <v>Горюнович</v>
      </c>
      <c r="AA30" s="91" t="str">
        <f>IF(LEN(U30)=0," ",U30)</f>
        <v>buffoni</v>
      </c>
    </row>
    <row r="31" spans="1:27" ht="13.5" customHeight="1" thickBot="1">
      <c r="A31" s="15"/>
      <c r="B31" s="95" t="str">
        <f>CONCATENATE("[b]2 тайм:[/b]",CHAR(10),"4. ",U36,"-",V36,"-",W36,CHAR(10),"5. ",U37,"-",V37,"-",W37,CHAR(10),"6. ",U38,"-",V38,"-",W38)</f>
        <v>[b]2 тайм:[/b]
4. 1-2-9
5. 4-6-7
6. 8-3-5</v>
      </c>
      <c r="C31" s="49" t="s">
        <v>7</v>
      </c>
      <c r="D31" s="49"/>
      <c r="E31" s="49"/>
      <c r="F31" s="49"/>
      <c r="G31" s="49"/>
      <c r="H31" s="49"/>
      <c r="I31" s="49"/>
      <c r="J31" s="49"/>
      <c r="K31" s="49"/>
      <c r="L31" s="49"/>
      <c r="M31" s="172"/>
      <c r="N31" s="144" t="s">
        <v>0</v>
      </c>
      <c r="O31" s="144"/>
      <c r="P31" s="145"/>
      <c r="Q31" s="125" t="s">
        <v>13</v>
      </c>
      <c r="R31" s="151" t="s">
        <v>9</v>
      </c>
      <c r="S31" s="152"/>
      <c r="T31" s="85" t="s">
        <v>13</v>
      </c>
      <c r="U31" s="144" t="s">
        <v>0</v>
      </c>
      <c r="V31" s="144"/>
      <c r="W31" s="145"/>
      <c r="X31" s="49"/>
      <c r="Y31" s="49"/>
      <c r="Z31" s="149" t="s">
        <v>3</v>
      </c>
      <c r="AA31" s="150"/>
    </row>
    <row r="32" spans="1:27" ht="13.5" customHeight="1">
      <c r="A32" s="15"/>
      <c r="B32" s="95" t="str">
        <f>IF(AND(OR(LEN(N43)=0,N43="Игрок 5"),OR(LEN(U43)=0,U43="Игрок 6"))," ",CONCATENATE(CHAR(10),"[u][b]Запасные[/b][/u]"))</f>
        <v>
[u][b]Запасные[/b][/u]</v>
      </c>
      <c r="C32" s="49" t="s">
        <v>7</v>
      </c>
      <c r="D32" s="49"/>
      <c r="E32" s="49"/>
      <c r="F32" s="49"/>
      <c r="G32" s="49"/>
      <c r="H32" s="49"/>
      <c r="I32" s="49"/>
      <c r="J32" s="49"/>
      <c r="K32" s="49"/>
      <c r="L32" s="49"/>
      <c r="M32" s="172"/>
      <c r="N32" s="8">
        <v>2</v>
      </c>
      <c r="O32" s="8">
        <v>6</v>
      </c>
      <c r="P32" s="9">
        <v>7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1</v>
      </c>
      <c r="V32" s="8">
        <v>3</v>
      </c>
      <c r="W32" s="9">
        <v>9</v>
      </c>
      <c r="X32" s="121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8">
        <f>SUM(R32:R34,R36:R38)</f>
        <v>0</v>
      </c>
      <c r="AA32" s="89">
        <f>SUM(S32:S34,S36:S38)</f>
        <v>0</v>
      </c>
    </row>
    <row r="33" spans="1:27" ht="13.5" customHeight="1">
      <c r="A33" s="15"/>
      <c r="B33" s="95" t="str">
        <f>IF(OR(LEN(N43)=0,N43="Игрок 5")," ",CONCATENATE("[b]Прогноз от: ",N43," (",Z45,")",CHAR(10),"1 тайм:[/b]",CHAR(10),"1. ",N45,"-",O45,"-",P45,CHAR(10),"2. ",N46,"-",O46,"-",P46,CHAR(10),"3. ",N47,"-",O47,"-",P47))</f>
        <v>[b]Прогноз от: amelin (0)
1 тайм:[/b]
1. 9-4-1
2. 5-8-3
3. 6-7-2</v>
      </c>
      <c r="C33" s="49" t="s">
        <v>7</v>
      </c>
      <c r="D33" s="49"/>
      <c r="E33" s="49"/>
      <c r="F33" s="49"/>
      <c r="G33" s="49"/>
      <c r="H33" s="49"/>
      <c r="I33" s="49"/>
      <c r="J33" s="49"/>
      <c r="K33" s="49"/>
      <c r="L33" s="49"/>
      <c r="M33" s="172"/>
      <c r="N33" s="8">
        <v>5</v>
      </c>
      <c r="O33" s="8">
        <v>8</v>
      </c>
      <c r="P33" s="9">
        <v>4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2</v>
      </c>
      <c r="V33" s="8">
        <v>4</v>
      </c>
      <c r="W33" s="9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49" t="s">
        <v>4</v>
      </c>
      <c r="AA33" s="150"/>
    </row>
    <row r="34" spans="1:27" ht="13.5" customHeight="1" thickBot="1">
      <c r="A34" s="15"/>
      <c r="B34" s="95" t="str">
        <f>IF(OR(LEN(N43)=0,N43="Игрок 5")," ",CONCATENATE("[b]2 тайм:[/b]",CHAR(10),"4. ",N49,"-",O49,"-",P49,CHAR(10),"5. ",N50,"-",O50,"-",P50,CHAR(10),"6. ",N51,"-",O51,"-",P51))</f>
        <v>[b]2 тайм:[/b]
4. 2-4-8
5. 5-7-6
6. 9-3-1</v>
      </c>
      <c r="C34" s="49" t="s">
        <v>7</v>
      </c>
      <c r="D34" s="49"/>
      <c r="E34" s="49"/>
      <c r="F34" s="49"/>
      <c r="G34" s="49"/>
      <c r="H34" s="49"/>
      <c r="I34" s="49"/>
      <c r="J34" s="49"/>
      <c r="K34" s="49"/>
      <c r="L34" s="49"/>
      <c r="M34" s="172"/>
      <c r="N34" s="8">
        <v>9</v>
      </c>
      <c r="O34" s="8">
        <v>3</v>
      </c>
      <c r="P34" s="9">
        <v>1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5</v>
      </c>
      <c r="V34" s="8">
        <v>7</v>
      </c>
      <c r="W34" s="9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8">
        <f>IF(Z32-AA32&gt;0,Z32-AA32,0)</f>
        <v>0</v>
      </c>
      <c r="AA34" s="89">
        <f>IF(Z32-AA32&lt;0,AA32-Z32,0)</f>
        <v>0</v>
      </c>
    </row>
    <row r="35" spans="1:27" ht="13.5" customHeight="1" thickBot="1">
      <c r="A35" s="15"/>
      <c r="B35" s="95" t="str">
        <f>IF(OR(LEN(N52)=0,N52="Игрок 6")," ",CONCATENATE(CHAR(10),"[b]Прогноз от: ",N52," (",Z54,")",CHAR(10),"1 тайм:[/b]",CHAR(10),"1. ",N54,"-",O54,"-",P54,CHAR(10),"2. ",N55,"-",O55,"-",P55,CHAR(10),"3. ",N56,"-",O56,"-",P56))</f>
        <v>
[b]Прогноз от: SkVaL (0)
1 тайм:[/b]
1. 2-6-7
2. 5-4-8
3. 9-3-1</v>
      </c>
      <c r="C35" s="49" t="s">
        <v>7</v>
      </c>
      <c r="D35" s="49"/>
      <c r="E35" s="49"/>
      <c r="F35" s="49"/>
      <c r="G35" s="49"/>
      <c r="H35" s="49"/>
      <c r="I35" s="49"/>
      <c r="J35" s="49"/>
      <c r="K35" s="49"/>
      <c r="L35" s="49"/>
      <c r="M35" s="172"/>
      <c r="N35" s="136" t="s">
        <v>1</v>
      </c>
      <c r="O35" s="136"/>
      <c r="P35" s="137"/>
      <c r="Q35" s="126"/>
      <c r="R35" s="84"/>
      <c r="S35" s="77"/>
      <c r="T35" s="21"/>
      <c r="U35" s="136" t="s">
        <v>1</v>
      </c>
      <c r="V35" s="136"/>
      <c r="W35" s="137"/>
      <c r="X35" s="120"/>
      <c r="Y35" s="38"/>
      <c r="Z35" s="132" t="s">
        <v>14</v>
      </c>
      <c r="AA35" s="133"/>
    </row>
    <row r="36" spans="1:27" ht="13.5" customHeight="1">
      <c r="A36" s="15"/>
      <c r="B36" s="95" t="str">
        <f>IF(OR(LEN(N52)=0,N52="Игрок 6")," ",CONCATENATE("[b]2 тайм:[/b]",CHAR(10),"4. ",N58,"-",O58,"-",P58,CHAR(10),"5. ",N59,"-",O59,"-",P59,CHAR(10),"6. ",N60,"-",O60,"-",P60))</f>
        <v>[b]2 тайм:[/b]
4. 2-6-9
5. 8-5-1
6. 7-4-3</v>
      </c>
      <c r="C36" s="49" t="s">
        <v>7</v>
      </c>
      <c r="D36" s="49"/>
      <c r="E36" s="49"/>
      <c r="F36" s="49"/>
      <c r="G36" s="49"/>
      <c r="H36" s="49"/>
      <c r="I36" s="49"/>
      <c r="J36" s="49"/>
      <c r="K36" s="49"/>
      <c r="L36" s="49"/>
      <c r="M36" s="172"/>
      <c r="N36" s="8">
        <v>2</v>
      </c>
      <c r="O36" s="8">
        <v>5</v>
      </c>
      <c r="P36" s="9">
        <v>8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1</v>
      </c>
      <c r="V36" s="8">
        <v>2</v>
      </c>
      <c r="W36" s="9">
        <v>9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8">
        <f>SUM(Q32:Q34,Q36:Q38)</f>
        <v>0</v>
      </c>
      <c r="AA36" s="89">
        <f>SUM(T32:T34,T36:T38)</f>
        <v>0</v>
      </c>
    </row>
    <row r="37" spans="1:27" ht="13.5" customHeight="1">
      <c r="A37" s="15"/>
      <c r="B37" s="95" t="str">
        <f>IF(OR(LEN(N61)=0,N61="Игрок 7")," ",CONCATENATE(CHAR(10),"[b]Прогноз от: ",N61," (",Z63,")",CHAR(10),"1 тайм:[/b]",CHAR(10),"1. ",N63,"-",O63,"-",P63,CHAR(10),"2. ",N64,"-",O64,"-",P64,CHAR(10),"3. ",N65,"-",O65,"-",P65))</f>
        <v>
[b]Прогноз от: saleh (0)
1 тайм:[/b]
1. 1-3-9
2. 7-6-5
3. 4-8-2</v>
      </c>
      <c r="C37" s="49" t="s">
        <v>7</v>
      </c>
      <c r="D37" s="49"/>
      <c r="E37" s="49"/>
      <c r="F37" s="49"/>
      <c r="G37" s="49"/>
      <c r="H37" s="49"/>
      <c r="I37" s="49"/>
      <c r="J37" s="49"/>
      <c r="K37" s="49"/>
      <c r="L37" s="49"/>
      <c r="M37" s="172"/>
      <c r="N37" s="8">
        <v>7</v>
      </c>
      <c r="O37" s="8">
        <v>6</v>
      </c>
      <c r="P37" s="9">
        <v>4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4</v>
      </c>
      <c r="V37" s="8">
        <v>6</v>
      </c>
      <c r="W37" s="9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49"/>
      <c r="AA37" s="50"/>
    </row>
    <row r="38" spans="1:27" ht="13.5" customHeight="1" thickBot="1">
      <c r="A38" s="15"/>
      <c r="B38" s="95" t="str">
        <f>IF(OR(LEN(N61)=0,N61="Игрок 7")," ",CONCATENATE("[b]2 тайм:[/b]",CHAR(10),"4. ",N67,"-",O67,"-",P67,CHAR(10),"5. ",N68,"-",O68,"-",P68,CHAR(10),"6. ",N69,"-",O69,"-",P69))</f>
        <v>[b]2 тайм:[/b]
4. 1-2-9
5. 7-6-5
6. 8-4-3</v>
      </c>
      <c r="C38" s="51" t="s">
        <v>7</v>
      </c>
      <c r="D38" s="51"/>
      <c r="E38" s="51"/>
      <c r="F38" s="51"/>
      <c r="G38" s="51"/>
      <c r="H38" s="51"/>
      <c r="I38" s="51"/>
      <c r="J38" s="51"/>
      <c r="K38" s="51"/>
      <c r="L38" s="51"/>
      <c r="M38" s="173"/>
      <c r="N38" s="8">
        <v>9</v>
      </c>
      <c r="O38" s="8">
        <v>3</v>
      </c>
      <c r="P38" s="9">
        <v>1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8</v>
      </c>
      <c r="V38" s="8">
        <v>3</v>
      </c>
      <c r="W38" s="9">
        <v>5</v>
      </c>
      <c r="X38" s="12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1"/>
      <c r="AA38" s="52"/>
    </row>
    <row r="39" spans="1:27" ht="13.5" customHeight="1" thickBot="1">
      <c r="A39" s="15"/>
      <c r="B39" s="3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176" t="s">
        <v>47</v>
      </c>
      <c r="N39" s="141"/>
      <c r="O39" s="142"/>
      <c r="P39" s="143"/>
      <c r="Q39" s="33"/>
      <c r="R39" s="33"/>
      <c r="S39" s="33"/>
      <c r="T39" s="33"/>
      <c r="U39" s="141"/>
      <c r="V39" s="142"/>
      <c r="W39" s="143"/>
      <c r="X39" s="114"/>
      <c r="Y39" s="114"/>
      <c r="Z39" s="58"/>
      <c r="AA39" s="50"/>
    </row>
    <row r="40" spans="1:27" ht="13.5" customHeight="1">
      <c r="A40" s="15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77"/>
      <c r="N40" s="8">
        <v>9</v>
      </c>
      <c r="O40" s="8">
        <v>4</v>
      </c>
      <c r="P40" s="9">
        <v>5</v>
      </c>
      <c r="Q40" s="113"/>
      <c r="R40" s="113"/>
      <c r="S40" s="113"/>
      <c r="T40" s="115"/>
      <c r="U40" s="8">
        <v>6</v>
      </c>
      <c r="V40" s="8">
        <v>5</v>
      </c>
      <c r="W40" s="9">
        <v>7</v>
      </c>
      <c r="X40" s="114"/>
      <c r="Y40" s="114"/>
      <c r="Z40" s="58"/>
      <c r="AA40" s="50"/>
    </row>
    <row r="41" spans="1:27" ht="13.5" customHeight="1">
      <c r="A41" s="15"/>
      <c r="B41" s="3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77"/>
      <c r="N41" s="8">
        <v>1</v>
      </c>
      <c r="O41" s="8">
        <v>2</v>
      </c>
      <c r="P41" s="9">
        <v>3</v>
      </c>
      <c r="Q41" s="113"/>
      <c r="R41" s="113"/>
      <c r="S41" s="113"/>
      <c r="T41" s="10"/>
      <c r="U41" s="8">
        <v>1</v>
      </c>
      <c r="V41" s="8">
        <v>3</v>
      </c>
      <c r="W41" s="9">
        <v>8</v>
      </c>
      <c r="X41" s="114"/>
      <c r="Y41" s="114"/>
      <c r="Z41" s="58"/>
      <c r="AA41" s="50"/>
    </row>
    <row r="42" spans="1:27" ht="13.5" customHeight="1" thickBot="1">
      <c r="A42" s="15"/>
      <c r="B42" s="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78"/>
      <c r="N42" s="8">
        <v>8</v>
      </c>
      <c r="O42" s="8">
        <v>7</v>
      </c>
      <c r="P42" s="9">
        <v>6</v>
      </c>
      <c r="Q42" s="113"/>
      <c r="R42" s="113"/>
      <c r="S42" s="113"/>
      <c r="T42" s="18"/>
      <c r="U42" s="8">
        <v>2</v>
      </c>
      <c r="V42" s="8">
        <v>4</v>
      </c>
      <c r="W42" s="9">
        <v>9</v>
      </c>
      <c r="X42" s="114"/>
      <c r="Y42" s="114"/>
      <c r="Z42" s="51"/>
      <c r="AA42" s="52"/>
    </row>
    <row r="43" spans="1:27" ht="13.5" customHeight="1" thickBot="1">
      <c r="A43" s="15"/>
      <c r="B43" s="95" t="str">
        <f>IF(OR(LEN(N70)=0,N70="Игрок 8")," ",CONCATENATE(CHAR(10),"[b]Прогноз от: ",N70," (",Z72,")",CHAR(10),"1 тайм:[/b]",CHAR(10),"1. ",N72,"-",O72,"-",P72,CHAR(10),"2. ",N73,"-",O73,"-",P73,CHAR(10),"3. ",N74,"-",O74,"-",P74))</f>
        <v> </v>
      </c>
      <c r="C43" s="49" t="s">
        <v>7</v>
      </c>
      <c r="D43" s="49"/>
      <c r="E43" s="49"/>
      <c r="F43" s="49"/>
      <c r="G43" s="49"/>
      <c r="H43" s="49"/>
      <c r="I43" s="49"/>
      <c r="J43" s="49"/>
      <c r="K43" s="49"/>
      <c r="L43" s="49"/>
      <c r="M43" s="146" t="s">
        <v>11</v>
      </c>
      <c r="N43" s="141" t="s">
        <v>24</v>
      </c>
      <c r="O43" s="142"/>
      <c r="P43" s="143"/>
      <c r="Q43" s="33"/>
      <c r="R43" s="33"/>
      <c r="S43" s="33"/>
      <c r="T43" s="33"/>
      <c r="U43" s="141" t="s">
        <v>46</v>
      </c>
      <c r="V43" s="142"/>
      <c r="W43" s="143"/>
      <c r="X43" s="49"/>
      <c r="Y43" s="49"/>
      <c r="Z43" s="90" t="str">
        <f>IF(OR(LEN(N43)=0,N43="Игрок 5")," ",N43)</f>
        <v>amelin</v>
      </c>
      <c r="AA43" s="91" t="str">
        <f>IF(OR(LEN(U43)=0,U43="Игрок 5")," ",U43)</f>
        <v>Flame</v>
      </c>
    </row>
    <row r="44" spans="1:27" ht="13.5" customHeight="1" thickBot="1">
      <c r="A44" s="15"/>
      <c r="B44" s="96" t="str">
        <f>IF(OR(LEN(N70)=0,N70="Игрок 8")," ",CONCATENATE("[b]2 тайм:[/b]",CHAR(10),"4. ",N76,"-",O76,"-",P76,CHAR(10),"5. ",N77,"-",O77,"-",P77,CHAR(10),"6. ",N78,"-",O78,"-",P78))</f>
        <v> </v>
      </c>
      <c r="C44" s="49" t="s">
        <v>7</v>
      </c>
      <c r="D44" s="49"/>
      <c r="E44" s="49"/>
      <c r="F44" s="49"/>
      <c r="G44" s="49"/>
      <c r="H44" s="49"/>
      <c r="I44" s="49"/>
      <c r="J44" s="49"/>
      <c r="K44" s="49"/>
      <c r="L44" s="49"/>
      <c r="M44" s="147"/>
      <c r="N44" s="144" t="s">
        <v>0</v>
      </c>
      <c r="O44" s="144"/>
      <c r="P44" s="145"/>
      <c r="Q44" s="85" t="s">
        <v>13</v>
      </c>
      <c r="R44" s="66" t="s">
        <v>7</v>
      </c>
      <c r="S44" s="67"/>
      <c r="T44" s="85" t="s">
        <v>13</v>
      </c>
      <c r="U44" s="144" t="s">
        <v>0</v>
      </c>
      <c r="V44" s="144"/>
      <c r="W44" s="145"/>
      <c r="X44" s="124"/>
      <c r="Y44" s="49"/>
      <c r="Z44" s="132" t="s">
        <v>14</v>
      </c>
      <c r="AA44" s="133"/>
    </row>
    <row r="45" spans="1:27" ht="13.5" customHeight="1">
      <c r="A45" s="15"/>
      <c r="B45" s="95" t="str">
        <f>IF(OR(LEN(U43)=0,U43="Игрок 5")," ",CONCATENATE(CHAR(10),"[b]Прогноз от: ",U43," (",AA45,")",CHAR(10),"1 тайм:[/b]",CHAR(10),"1. ",U45,"-",V45,"-",W45,CHAR(10),"2. ",U46,"-",V46,"-",W46,CHAR(10),"3. ",U47,"-",V47,"-",W47))</f>
        <v>
[b]Прогноз от: Flame (0)
1 тайм:[/b]
1. 1-2-7
2. 6-4-9
3. 8-5-3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47"/>
      <c r="N45" s="8">
        <v>9</v>
      </c>
      <c r="O45" s="8">
        <v>4</v>
      </c>
      <c r="P45" s="9">
        <v>1</v>
      </c>
      <c r="Q45" s="10" t="str">
        <f>IF(X45=0,0,IF(X45=1,N45,IF(X45=2,O45,IF(X45=3,P45," "))))</f>
        <v> </v>
      </c>
      <c r="R45" s="68"/>
      <c r="S45" s="69"/>
      <c r="T45" s="10" t="str">
        <f>IF(X45=0,0,IF(X45=1,U45,IF(X45=2,V45,IF(X45=3,W45," "))))</f>
        <v> </v>
      </c>
      <c r="U45" s="8">
        <v>1</v>
      </c>
      <c r="V45" s="8">
        <v>2</v>
      </c>
      <c r="W45" s="9">
        <v>7</v>
      </c>
      <c r="X45" s="4">
        <f>IF(OR(LEN($I$5)=0,LEN($J$5)=0),"",IF(OR($I$5="-",$J$5="-"),0,IF($I$5=$J$5,2,IF($I$5&gt;$J$5,1,3))))</f>
      </c>
      <c r="Y45" s="22">
        <f>IF(OR(LEN($I$5)=0,LEN($J$5)=0,LEN(N45)=0,LEN(O45)=0,LEN(P45)=0,LEN(U45)=0,LEN(V45)=0,LEN(W45)=0),0,1)</f>
        <v>0</v>
      </c>
      <c r="Z45" s="88">
        <f>SUM(Q45:Q47,Q49:Q51)</f>
        <v>0</v>
      </c>
      <c r="AA45" s="89">
        <f>SUM(T45:T47,T49:T51)</f>
        <v>0</v>
      </c>
    </row>
    <row r="46" spans="1:27" ht="13.5" customHeight="1">
      <c r="A46" s="2"/>
      <c r="B46" s="95" t="str">
        <f>IF(OR(LEN(U43)=0,U43="Игрок 5")," ",CONCATENATE("[b]2 тайм:[/b]",CHAR(10),"4. ",U49,"-",V49,"-",W49,CHAR(10),"5. ",U50,"-",V50,"-",W50,CHAR(10),"6. ",U51,"-",V51,"-",W51))</f>
        <v>[b]2 тайм:[/b]
4. 9-3-4
5. 2-5-7
6. 8-1-6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47"/>
      <c r="N46" s="8">
        <v>5</v>
      </c>
      <c r="O46" s="8">
        <v>8</v>
      </c>
      <c r="P46" s="9">
        <v>3</v>
      </c>
      <c r="Q46" s="10" t="str">
        <f>IF(X46=0,0,IF(X46=1,N46,IF(X46=2,O46,IF(X46=3,P46," "))))</f>
        <v> </v>
      </c>
      <c r="R46" s="68"/>
      <c r="S46" s="69"/>
      <c r="T46" s="10" t="str">
        <f>IF(X46=0,0,IF(X46=1,U46,IF(X46=2,V46,IF(X46=3,W46," "))))</f>
        <v> </v>
      </c>
      <c r="U46" s="8">
        <v>6</v>
      </c>
      <c r="V46" s="8">
        <v>4</v>
      </c>
      <c r="W46" s="9">
        <v>9</v>
      </c>
      <c r="X46" s="4">
        <f>IF(OR(LEN($I$6)=0,LEN($J$6)=0),"",IF(OR($I$6="-",$J$6="-"),0,IF($I$6=$J$6,2,IF($I$6&gt;$J$6,1,3))))</f>
      </c>
      <c r="Y46" s="5">
        <f>IF(OR(LEN($I$6)=0,LEN($J$6)=0,LEN(N46)=0,LEN(O46)=0,LEN(P46)=0,LEN(U46)=0,LEN(V46)=0,LEN(W46)=0),0,1)</f>
        <v>0</v>
      </c>
      <c r="Z46" s="134"/>
      <c r="AA46" s="135"/>
    </row>
    <row r="47" spans="1:27" ht="13.5" customHeight="1" thickBot="1">
      <c r="A47" s="2"/>
      <c r="B47" s="95" t="str">
        <f>IF(OR(LEN(U52)=0,U52="Игрок 6")," ",CONCATENATE(CHAR(10),"[b]Прогноз от: ",U52," (",AA54,")",CHAR(10),"1 тайм:[/b]",CHAR(10),"1. ",U54,"-",V54,"-",W54,CHAR(10),"2. ",U55,"-",V55,"-",W55,CHAR(10),"3. ",U56,"-",V56,"-",W56))</f>
        <v>
[b]Прогноз от: Вясновая Кветачка (0)
1 тайм:[/b]
1. 8-3-6
2. 2-1-9
3. 5-7-4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147"/>
      <c r="N47" s="8">
        <v>6</v>
      </c>
      <c r="O47" s="8">
        <v>7</v>
      </c>
      <c r="P47" s="9">
        <v>2</v>
      </c>
      <c r="Q47" s="10" t="str">
        <f>IF(X47=0,0,IF(X47=1,N47,IF(X47=2,O47,IF(X47=3,P47," "))))</f>
        <v> </v>
      </c>
      <c r="R47" s="68"/>
      <c r="S47" s="69"/>
      <c r="T47" s="10" t="str">
        <f>IF(X47=0,0,IF(X47=1,U47,IF(X47=2,V47,IF(X47=3,W47," "))))</f>
        <v> </v>
      </c>
      <c r="U47" s="8">
        <v>8</v>
      </c>
      <c r="V47" s="8">
        <v>5</v>
      </c>
      <c r="W47" s="9">
        <v>3</v>
      </c>
      <c r="X47" s="4">
        <f>IF(OR(LEN($I$7)=0,LEN($J$7)=0),"",IF(OR($I$7="-",$J$7="-"),0,IF($I$7=$J$7,2,IF($I$7&gt;$J$7,1,3))))</f>
      </c>
      <c r="Y47" s="5">
        <f>IF(OR(LEN($I$7)=0,LEN($J$7)=0,LEN(N47)=0,LEN(O47)=0,LEN(P47)=0,LEN(U47)=0,LEN(V47)=0,LEN(W47)=0),0,1)</f>
        <v>0</v>
      </c>
      <c r="Z47" s="92"/>
      <c r="AA47" s="93"/>
    </row>
    <row r="48" spans="1:27" ht="13.5" customHeight="1" thickBot="1">
      <c r="A48" s="2"/>
      <c r="B48" s="96" t="str">
        <f>IF(OR(LEN(U52)=0,U52="Игрок 6")," ",CONCATENATE("[b]2 тайм:[/b]",CHAR(10),"4. ",U58,"-",V58,"-",W58,CHAR(10),"5. ",U59,"-",V59,"-",W59,CHAR(10),"6. ",U60,"-",V60,"-",W60))</f>
        <v>[b]2 тайм:[/b]
4. 1-2-9
5. 5-6-7
6. 8-4-3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147"/>
      <c r="N48" s="136" t="s">
        <v>1</v>
      </c>
      <c r="O48" s="136"/>
      <c r="P48" s="137"/>
      <c r="Q48" s="21"/>
      <c r="R48" s="70"/>
      <c r="S48" s="112"/>
      <c r="T48" s="21"/>
      <c r="U48" s="136" t="s">
        <v>1</v>
      </c>
      <c r="V48" s="136"/>
      <c r="W48" s="137"/>
      <c r="X48" s="120"/>
      <c r="Y48" s="38"/>
      <c r="Z48" s="127"/>
      <c r="AA48" s="128"/>
    </row>
    <row r="49" spans="1:27" ht="13.5" customHeight="1">
      <c r="A49" s="2"/>
      <c r="B49" s="95" t="str">
        <f>IF(OR(LEN(U61)=0,U61="Игрок 7")," ",CONCATENATE(CHAR(10),"[b]Прогноз от: ",U61," (",AA63,")",CHAR(10),"1 тайм:[/b]",CHAR(10),"1. ",U63,"-",V63,"-",W63,CHAR(10),"2. ",U64,"-",V64,"-",W64,CHAR(10),"3. ",U65,"-",V65,"-",W65))</f>
        <v> 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47"/>
      <c r="N49" s="8">
        <v>2</v>
      </c>
      <c r="O49" s="8">
        <v>4</v>
      </c>
      <c r="P49" s="9">
        <v>8</v>
      </c>
      <c r="Q49" s="10" t="str">
        <f>IF(X49=0,0,IF(X49=1,N49,IF(X49=2,O49,IF(X49=3,P49," "))))</f>
        <v> </v>
      </c>
      <c r="R49" s="68"/>
      <c r="S49" s="69"/>
      <c r="T49" s="10" t="str">
        <f>IF(X49=0,0,IF(X49=1,U49,IF(X49=2,V49,IF(X49=3,W49," "))))</f>
        <v> </v>
      </c>
      <c r="U49" s="8">
        <v>9</v>
      </c>
      <c r="V49" s="8">
        <v>3</v>
      </c>
      <c r="W49" s="9">
        <v>4</v>
      </c>
      <c r="X49" s="4">
        <f>IF(OR(LEN($I$9)=0,LEN($J$9)=0),"",IF(OR($I$9="-",$J$9="-"),0,IF($I$9=$J$9,2,IF($I$9&gt;$J$9,1,3))))</f>
      </c>
      <c r="Y49" s="22">
        <f>IF(OR(LEN($I$9)=0,LEN($J$9)=0,LEN(N49)=0,LEN(O49)=0,LEN(P49)=0,LEN(U49)=0,LEN(V49)=0,LEN(W49)=0),0,1)</f>
        <v>0</v>
      </c>
      <c r="Z49" s="92"/>
      <c r="AA49" s="93"/>
    </row>
    <row r="50" spans="1:27" ht="13.5" customHeight="1">
      <c r="A50" s="2"/>
      <c r="B50" s="95" t="str">
        <f>IF(OR(LEN(U61)=0,U61="Игрок 7")," ",CONCATENATE("[b]2 тайм:[/b]",CHAR(10),"4. ",U67,"-",V67,"-",W67,CHAR(10),"5. ",U68,"-",V68,"-",W68,CHAR(10),"6. ",U69,"-",V69,"-",W69))</f>
        <v> 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147"/>
      <c r="N50" s="8">
        <v>5</v>
      </c>
      <c r="O50" s="8">
        <v>7</v>
      </c>
      <c r="P50" s="9">
        <v>6</v>
      </c>
      <c r="Q50" s="10" t="str">
        <f>IF(X50=0,0,IF(X50=1,N50,IF(X50=2,O50,IF(X50=3,P50," "))))</f>
        <v> </v>
      </c>
      <c r="R50" s="68"/>
      <c r="S50" s="69"/>
      <c r="T50" s="10" t="str">
        <f>IF(X50=0,0,IF(X50=1,U50,IF(X50=2,V50,IF(X50=3,W50," "))))</f>
        <v> </v>
      </c>
      <c r="U50" s="8">
        <v>2</v>
      </c>
      <c r="V50" s="8">
        <v>5</v>
      </c>
      <c r="W50" s="9">
        <v>7</v>
      </c>
      <c r="X50" s="4">
        <f>IF(OR(LEN($I$10)=0,LEN($J$10)=0),"",IF(OR($I$10="-",$J$10="-"),0,IF($I$10=$J$10,2,IF($I$10&gt;$J$10,1,3))))</f>
      </c>
      <c r="Y50" s="5">
        <f>IF(OR(LEN($I$10)=0,LEN($J$10)=0,LEN(N50)=0,LEN(O50)=0,LEN(P50)=0,LEN(U50)=0,LEN(V50)=0,LEN(W50)=0),0,1)</f>
        <v>0</v>
      </c>
      <c r="Z50" s="49"/>
      <c r="AA50" s="50"/>
    </row>
    <row r="51" spans="1:27" ht="13.5" customHeight="1" thickBot="1">
      <c r="A51" s="2"/>
      <c r="B51" s="95" t="str">
        <f>IF(OR(LEN(U70)=0,U70="Игрок 8")," ",CONCATENATE(CHAR(10),"[b]Прогноз от: ",U70," (",AA72,")",CHAR(10),"1 тайм:[/b]",CHAR(10),"1. ",U72,"-",V72,"-",W72,CHAR(10),"2. ",U73,"-",V73,"-",W73,CHAR(10),"3. ",U74,"-",V74,"-",W74))</f>
        <v> 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147"/>
      <c r="N51" s="16">
        <v>9</v>
      </c>
      <c r="O51" s="13">
        <v>3</v>
      </c>
      <c r="P51" s="14">
        <v>1</v>
      </c>
      <c r="Q51" s="10" t="str">
        <f>IF(X51=0,0,IF(X51=1,N51,IF(X51=2,O51,IF(X51=3,P51," "))))</f>
        <v> </v>
      </c>
      <c r="R51" s="68"/>
      <c r="S51" s="69"/>
      <c r="T51" s="10" t="str">
        <f>IF(X51=0,0,IF(X51=1,U51,IF(X51=2,V51,IF(X51=3,W51," "))))</f>
        <v> </v>
      </c>
      <c r="U51" s="16">
        <v>8</v>
      </c>
      <c r="V51" s="13">
        <v>1</v>
      </c>
      <c r="W51" s="14">
        <v>6</v>
      </c>
      <c r="X51" s="123">
        <f>IF(OR(LEN($I$11)=0,LEN($J$11)=0),"",IF(OR($I$11="-",$J$11="-"),0,IF($I$11=$J$11,2,IF($I$11&gt;$J$11,1,3))))</f>
      </c>
      <c r="Y51" s="20">
        <f>IF(OR(LEN($I$11)=0,LEN($J$11)=0,LEN(N51)=0,LEN(O51)=0,LEN(P51)=0,LEN(U51)=0,LEN(V51)=0,LEN(W51)=0),0,1)</f>
        <v>0</v>
      </c>
      <c r="Z51" s="51"/>
      <c r="AA51" s="52"/>
    </row>
    <row r="52" spans="1:27" ht="13.5" customHeight="1" thickBot="1">
      <c r="A52" s="2"/>
      <c r="B52" s="96" t="str">
        <f>IF(OR(LEN(U70)=0,U70="Игрок 8")," ",CONCATENATE("[b]2 тайм:[/b]",CHAR(10),"4. ",U76,"-",V76,"-",W76,CHAR(10),"5. ",U77,"-",V77,"-",W77,CHAR(10),"6. ",U78,"-",V78,"-",W78))</f>
        <v> 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147"/>
      <c r="N52" s="138" t="s">
        <v>25</v>
      </c>
      <c r="O52" s="139"/>
      <c r="P52" s="140"/>
      <c r="Q52" s="33"/>
      <c r="R52" s="33"/>
      <c r="S52" s="33"/>
      <c r="T52" s="77"/>
      <c r="U52" s="138" t="s">
        <v>22</v>
      </c>
      <c r="V52" s="139"/>
      <c r="W52" s="140"/>
      <c r="X52" s="49"/>
      <c r="Y52" s="49"/>
      <c r="Z52" s="90" t="str">
        <f>IF(OR(LEN(N52)=0,N52="Игрок 6")," ",N52)</f>
        <v>SkVaL</v>
      </c>
      <c r="AA52" s="91" t="str">
        <f>IF(OR(LEN(U52)=0,U52="Игрок 6")," ",U52)</f>
        <v>Вясновая Кветачка</v>
      </c>
    </row>
    <row r="53" spans="1:27" ht="13.5" customHeight="1" thickBot="1">
      <c r="A53" s="2"/>
      <c r="B53" s="86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147"/>
      <c r="N53" s="144" t="s">
        <v>0</v>
      </c>
      <c r="O53" s="144"/>
      <c r="P53" s="145"/>
      <c r="Q53" s="85" t="s">
        <v>13</v>
      </c>
      <c r="R53" s="66" t="s">
        <v>7</v>
      </c>
      <c r="S53" s="67"/>
      <c r="T53" s="85" t="s">
        <v>13</v>
      </c>
      <c r="U53" s="144" t="s">
        <v>0</v>
      </c>
      <c r="V53" s="144"/>
      <c r="W53" s="145"/>
      <c r="X53" s="49"/>
      <c r="Y53" s="49"/>
      <c r="Z53" s="132" t="s">
        <v>14</v>
      </c>
      <c r="AA53" s="133"/>
    </row>
    <row r="54" spans="1:27" ht="13.5" customHeight="1">
      <c r="A54" s="2"/>
      <c r="B54" s="8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147"/>
      <c r="N54" s="8">
        <v>2</v>
      </c>
      <c r="O54" s="8">
        <v>6</v>
      </c>
      <c r="P54" s="9">
        <v>7</v>
      </c>
      <c r="Q54" s="10" t="str">
        <f>IF(X54=0,0,IF(X54=1,N54,IF(X54=2,O54,IF(X54=3,P54," "))))</f>
        <v> </v>
      </c>
      <c r="R54" s="68"/>
      <c r="S54" s="69"/>
      <c r="T54" s="10" t="str">
        <f>IF(X54=0,0,IF(X54=1,U54,IF(X54=2,V54,IF(X54=3,W54," "))))</f>
        <v> </v>
      </c>
      <c r="U54" s="8">
        <v>8</v>
      </c>
      <c r="V54" s="8">
        <v>3</v>
      </c>
      <c r="W54" s="9">
        <v>6</v>
      </c>
      <c r="X54" s="121">
        <f>IF(OR(LEN($I$5)=0,LEN($J$5)=0),"",IF(OR($I$5="-",$J$5="-"),0,IF($I$5=$J$5,2,IF($I$5&gt;$J$5,1,3))))</f>
      </c>
      <c r="Y54" s="22">
        <f>IF(OR(LEN($I$5)=0,LEN($J$5)=0,LEN(N54)=0,LEN(O54)=0,LEN(P54)=0,LEN(U54)=0,LEN(V54)=0,LEN(W54)=0),0,1)</f>
        <v>0</v>
      </c>
      <c r="Z54" s="88">
        <f>SUM(Q54:Q56,Q58:Q60)</f>
        <v>0</v>
      </c>
      <c r="AA54" s="89">
        <f>SUM(T54:T56,T58:T60)</f>
        <v>0</v>
      </c>
    </row>
    <row r="55" spans="1:27" ht="13.5" customHeight="1">
      <c r="A55" s="2"/>
      <c r="B55" s="8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147"/>
      <c r="N55" s="8">
        <v>5</v>
      </c>
      <c r="O55" s="8">
        <v>4</v>
      </c>
      <c r="P55" s="9">
        <v>8</v>
      </c>
      <c r="Q55" s="10" t="str">
        <f>IF(X55=0,0,IF(X55=1,N55,IF(X55=2,O55,IF(X55=3,P55," "))))</f>
        <v> </v>
      </c>
      <c r="R55" s="68"/>
      <c r="S55" s="69"/>
      <c r="T55" s="10" t="str">
        <f>IF(X55=0,0,IF(X55=1,U55,IF(X55=2,V55,IF(X55=3,W55," "))))</f>
        <v> </v>
      </c>
      <c r="U55" s="8">
        <v>2</v>
      </c>
      <c r="V55" s="8">
        <v>1</v>
      </c>
      <c r="W55" s="9">
        <v>9</v>
      </c>
      <c r="X55" s="4">
        <f>IF(OR(LEN($I$6)=0,LEN($J$6)=0),"",IF(OR($I$6="-",$J$6="-"),0,IF($I$6=$J$6,2,IF($I$6&gt;$J$6,1,3))))</f>
      </c>
      <c r="Y55" s="5">
        <f>IF(OR(LEN($I$6)=0,LEN($J$6)=0,LEN(N55)=0,LEN(O55)=0,LEN(P55)=0,LEN(U55)=0,LEN(V55)=0,LEN(W55)=0),0,1)</f>
        <v>0</v>
      </c>
      <c r="Z55" s="134"/>
      <c r="AA55" s="135"/>
    </row>
    <row r="56" spans="1:27" ht="13.5" customHeight="1" thickBot="1">
      <c r="A56" s="2"/>
      <c r="B56" s="86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47"/>
      <c r="N56" s="8">
        <v>9</v>
      </c>
      <c r="O56" s="8">
        <v>3</v>
      </c>
      <c r="P56" s="9">
        <v>1</v>
      </c>
      <c r="Q56" s="10" t="str">
        <f>IF(X56=0,0,IF(X56=1,N56,IF(X56=2,O56,IF(X56=3,P56," "))))</f>
        <v> </v>
      </c>
      <c r="R56" s="68"/>
      <c r="S56" s="69"/>
      <c r="T56" s="10" t="str">
        <f>IF(X56=0,0,IF(X56=1,U56,IF(X56=2,V56,IF(X56=3,W56," "))))</f>
        <v> </v>
      </c>
      <c r="U56" s="8">
        <v>5</v>
      </c>
      <c r="V56" s="8">
        <v>7</v>
      </c>
      <c r="W56" s="9">
        <v>4</v>
      </c>
      <c r="X56" s="4">
        <f>IF(OR(LEN($I$7)=0,LEN($J$7)=0),"",IF(OR($I$7="-",$J$7="-"),0,IF($I$7=$J$7,2,IF($I$7&gt;$J$7,1,3))))</f>
      </c>
      <c r="Y56" s="5">
        <f>IF(OR(LEN($I$7)=0,LEN($J$7)=0,LEN(N56)=0,LEN(O56)=0,LEN(P56)=0,LEN(U56)=0,LEN(V56)=0,LEN(W56)=0),0,1)</f>
        <v>0</v>
      </c>
      <c r="Z56" s="92"/>
      <c r="AA56" s="93"/>
    </row>
    <row r="57" spans="1:27" ht="13.5" customHeight="1" thickBot="1">
      <c r="A57" s="2"/>
      <c r="B57" s="86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47"/>
      <c r="N57" s="136" t="s">
        <v>1</v>
      </c>
      <c r="O57" s="136"/>
      <c r="P57" s="137"/>
      <c r="Q57" s="21"/>
      <c r="R57" s="70"/>
      <c r="S57" s="112"/>
      <c r="T57" s="21"/>
      <c r="U57" s="136" t="s">
        <v>1</v>
      </c>
      <c r="V57" s="136"/>
      <c r="W57" s="137"/>
      <c r="X57" s="120"/>
      <c r="Y57" s="38"/>
      <c r="Z57" s="127"/>
      <c r="AA57" s="128"/>
    </row>
    <row r="58" spans="1:27" ht="13.5" customHeight="1">
      <c r="A58" s="2"/>
      <c r="B58" s="8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147"/>
      <c r="N58" s="8">
        <v>2</v>
      </c>
      <c r="O58" s="8">
        <v>6</v>
      </c>
      <c r="P58" s="9">
        <v>9</v>
      </c>
      <c r="Q58" s="10" t="str">
        <f>IF(X58=0,0,IF(X58=1,N58,IF(X58=2,O58,IF(X58=3,P58," "))))</f>
        <v> </v>
      </c>
      <c r="R58" s="68"/>
      <c r="S58" s="69"/>
      <c r="T58" s="10" t="str">
        <f>IF(X58=0,0,IF(X58=1,U58,IF(X58=2,V58,IF(X58=3,W58," "))))</f>
        <v> </v>
      </c>
      <c r="U58" s="8">
        <v>1</v>
      </c>
      <c r="V58" s="8">
        <v>2</v>
      </c>
      <c r="W58" s="9">
        <v>9</v>
      </c>
      <c r="X58" s="4">
        <f>IF(OR(LEN($I$9)=0,LEN($J$9)=0),"",IF(OR($I$9="-",$J$9="-"),0,IF($I$9=$J$9,2,IF($I$9&gt;$J$9,1,3))))</f>
      </c>
      <c r="Y58" s="22">
        <f>IF(OR(LEN($I$9)=0,LEN($J$9)=0,LEN(N58)=0,LEN(O58)=0,LEN(P58)=0,LEN(U58)=0,LEN(V58)=0,LEN(W58)=0),0,1)</f>
        <v>0</v>
      </c>
      <c r="Z58" s="92"/>
      <c r="AA58" s="93"/>
    </row>
    <row r="59" spans="1:27" ht="13.5" customHeight="1">
      <c r="A59" s="2"/>
      <c r="B59" s="86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147"/>
      <c r="N59" s="8">
        <v>8</v>
      </c>
      <c r="O59" s="8">
        <v>5</v>
      </c>
      <c r="P59" s="9">
        <v>1</v>
      </c>
      <c r="Q59" s="10" t="str">
        <f>IF(X59=0,0,IF(X59=1,N59,IF(X59=2,O59,IF(X59=3,P59," "))))</f>
        <v> </v>
      </c>
      <c r="R59" s="68"/>
      <c r="S59" s="69"/>
      <c r="T59" s="10" t="str">
        <f>IF(X59=0,0,IF(X59=1,U59,IF(X59=2,V59,IF(X59=3,W59," "))))</f>
        <v> </v>
      </c>
      <c r="U59" s="8">
        <v>5</v>
      </c>
      <c r="V59" s="8">
        <v>6</v>
      </c>
      <c r="W59" s="9">
        <v>7</v>
      </c>
      <c r="X59" s="4">
        <f>IF(OR(LEN($I$10)=0,LEN($J$10)=0),"",IF(OR($I$10="-",$J$10="-"),0,IF($I$10=$J$10,2,IF($I$10&gt;$J$10,1,3))))</f>
      </c>
      <c r="Y59" s="5">
        <f>IF(OR(LEN($I$10)=0,LEN($J$10)=0,LEN(N59)=0,LEN(O59)=0,LEN(P59)=0,LEN(U59)=0,LEN(V59)=0,LEN(W59)=0),0,1)</f>
        <v>0</v>
      </c>
      <c r="Z59" s="49"/>
      <c r="AA59" s="50"/>
    </row>
    <row r="60" spans="1:27" ht="13.5" customHeight="1" thickBot="1">
      <c r="A60" s="2"/>
      <c r="B60" s="8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147"/>
      <c r="N60" s="13">
        <v>7</v>
      </c>
      <c r="O60" s="13">
        <v>4</v>
      </c>
      <c r="P60" s="14">
        <v>3</v>
      </c>
      <c r="Q60" s="12" t="str">
        <f>IF(X60=0,0,IF(X60=1,N60,IF(X60=2,O60,IF(X60=3,P60," "))))</f>
        <v> </v>
      </c>
      <c r="R60" s="71"/>
      <c r="S60" s="72"/>
      <c r="T60" s="18" t="str">
        <f>IF(X60=0,0,IF(X60=1,U60,IF(X60=2,V60,IF(X60=3,W60," "))))</f>
        <v> </v>
      </c>
      <c r="U60" s="13">
        <v>8</v>
      </c>
      <c r="V60" s="13">
        <v>4</v>
      </c>
      <c r="W60" s="14">
        <v>3</v>
      </c>
      <c r="X60" s="123">
        <f>IF(OR(LEN($I$11)=0,LEN($J$11)=0),"",IF(OR($I$11="-",$J$11="-"),0,IF($I$11=$J$11,2,IF($I$11&gt;$J$11,1,3))))</f>
      </c>
      <c r="Y60" s="20">
        <f>IF(OR(LEN($I$11)=0,LEN($J$11)=0,LEN(N60)=0,LEN(O60)=0,LEN(P60)=0,LEN(U60)=0,LEN(V60)=0,LEN(W60)=0),0,1)</f>
        <v>0</v>
      </c>
      <c r="Z60" s="51"/>
      <c r="AA60" s="52"/>
    </row>
    <row r="61" spans="3:27" ht="13.5" customHeight="1" thickBot="1">
      <c r="C61" s="49" t="s">
        <v>7</v>
      </c>
      <c r="D61" s="49"/>
      <c r="E61" s="49"/>
      <c r="F61" s="49"/>
      <c r="G61" s="49"/>
      <c r="H61" s="49"/>
      <c r="I61" s="49"/>
      <c r="J61" s="49"/>
      <c r="K61" s="49"/>
      <c r="L61" s="49"/>
      <c r="M61" s="147"/>
      <c r="N61" s="141" t="s">
        <v>28</v>
      </c>
      <c r="O61" s="142"/>
      <c r="P61" s="143"/>
      <c r="Q61" s="33"/>
      <c r="R61" s="33"/>
      <c r="S61" s="33"/>
      <c r="T61" s="33"/>
      <c r="U61" s="141" t="s">
        <v>60</v>
      </c>
      <c r="V61" s="142"/>
      <c r="W61" s="143"/>
      <c r="X61" s="49"/>
      <c r="Y61" s="49"/>
      <c r="Z61" s="90" t="str">
        <f>IF(OR(LEN(N61)=0,N61="Игрок 5")," ",N61)</f>
        <v>saleh</v>
      </c>
      <c r="AA61" s="91" t="str">
        <f>IF(OR(LEN(U61)=0,U61="Игрок 5")," ",U61)</f>
        <v>Игрок 7</v>
      </c>
    </row>
    <row r="62" spans="3:27" ht="13.5" customHeight="1" thickBot="1">
      <c r="C62" s="49" t="s">
        <v>7</v>
      </c>
      <c r="D62" s="49"/>
      <c r="E62" s="49"/>
      <c r="F62" s="49"/>
      <c r="G62" s="49"/>
      <c r="H62" s="49"/>
      <c r="I62" s="49"/>
      <c r="J62" s="49"/>
      <c r="K62" s="49"/>
      <c r="L62" s="49"/>
      <c r="M62" s="147"/>
      <c r="N62" s="144" t="s">
        <v>0</v>
      </c>
      <c r="O62" s="144"/>
      <c r="P62" s="145"/>
      <c r="Q62" s="85" t="s">
        <v>13</v>
      </c>
      <c r="R62" s="66" t="s">
        <v>7</v>
      </c>
      <c r="S62" s="67"/>
      <c r="T62" s="85" t="s">
        <v>13</v>
      </c>
      <c r="U62" s="144" t="s">
        <v>0</v>
      </c>
      <c r="V62" s="144"/>
      <c r="W62" s="145"/>
      <c r="X62" s="124"/>
      <c r="Y62" s="49"/>
      <c r="Z62" s="132" t="s">
        <v>14</v>
      </c>
      <c r="AA62" s="133"/>
    </row>
    <row r="63" spans="3:27" ht="13.5" customHeight="1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147"/>
      <c r="N63" s="8">
        <v>1</v>
      </c>
      <c r="O63" s="8">
        <v>3</v>
      </c>
      <c r="P63" s="9">
        <v>9</v>
      </c>
      <c r="Q63" s="10" t="str">
        <f>IF(X63=0,0,IF(X63=1,N63,IF(X63=2,O63,IF(X63=3,P63," "))))</f>
        <v> </v>
      </c>
      <c r="R63" s="68"/>
      <c r="S63" s="69"/>
      <c r="T63" s="10" t="str">
        <f>IF(X63=0,0,IF(X63=1,U63,IF(X63=2,V63,IF(X63=3,W63," "))))</f>
        <v> </v>
      </c>
      <c r="U63" s="8"/>
      <c r="V63" s="8"/>
      <c r="W63" s="9"/>
      <c r="X63" s="4">
        <f>IF(OR(LEN($I$5)=0,LEN($J$5)=0),"",IF(OR($I$5="-",$J$5="-"),0,IF($I$5=$J$5,2,IF($I$5&gt;$J$5,1,3))))</f>
      </c>
      <c r="Y63" s="22">
        <f>IF(OR(LEN($I$5)=0,LEN($J$5)=0,LEN(N63)=0,LEN(O63)=0,LEN(P63)=0,LEN(U63)=0,LEN(V63)=0,LEN(W63)=0),0,1)</f>
        <v>0</v>
      </c>
      <c r="Z63" s="88">
        <f>SUM(Q63:Q65,Q67:Q69)</f>
        <v>0</v>
      </c>
      <c r="AA63" s="89">
        <f>SUM(T63:T65,T67:T69)</f>
        <v>0</v>
      </c>
    </row>
    <row r="64" spans="3:27" ht="13.5" customHeight="1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147"/>
      <c r="N64" s="8">
        <v>7</v>
      </c>
      <c r="O64" s="8">
        <v>6</v>
      </c>
      <c r="P64" s="9">
        <v>5</v>
      </c>
      <c r="Q64" s="10" t="str">
        <f>IF(X64=0,0,IF(X64=1,N64,IF(X64=2,O64,IF(X64=3,P64," "))))</f>
        <v> </v>
      </c>
      <c r="R64" s="68"/>
      <c r="S64" s="69"/>
      <c r="T64" s="10" t="str">
        <f>IF(X64=0,0,IF(X64=1,U64,IF(X64=2,V64,IF(X64=3,W64," "))))</f>
        <v> </v>
      </c>
      <c r="U64" s="8"/>
      <c r="V64" s="8"/>
      <c r="W64" s="9"/>
      <c r="X64" s="4">
        <f>IF(OR(LEN($I$6)=0,LEN($J$6)=0),"",IF(OR($I$6="-",$J$6="-"),0,IF($I$6=$J$6,2,IF($I$6&gt;$J$6,1,3))))</f>
      </c>
      <c r="Y64" s="5">
        <f>IF(OR(LEN($I$6)=0,LEN($J$6)=0,LEN(N64)=0,LEN(O64)=0,LEN(P64)=0,LEN(U64)=0,LEN(V64)=0,LEN(W64)=0),0,1)</f>
        <v>0</v>
      </c>
      <c r="Z64" s="134"/>
      <c r="AA64" s="135"/>
    </row>
    <row r="65" spans="3:27" ht="13.5" customHeight="1" thickBot="1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147"/>
      <c r="N65" s="8">
        <v>4</v>
      </c>
      <c r="O65" s="8">
        <v>8</v>
      </c>
      <c r="P65" s="9">
        <v>2</v>
      </c>
      <c r="Q65" s="10" t="str">
        <f>IF(X65=0,0,IF(X65=1,N65,IF(X65=2,O65,IF(X65=3,P65," "))))</f>
        <v> </v>
      </c>
      <c r="R65" s="68"/>
      <c r="S65" s="69"/>
      <c r="T65" s="10" t="str">
        <f>IF(X65=0,0,IF(X65=1,U65,IF(X65=2,V65,IF(X65=3,W65," "))))</f>
        <v> </v>
      </c>
      <c r="U65" s="8"/>
      <c r="V65" s="8"/>
      <c r="W65" s="9"/>
      <c r="X65" s="4">
        <f>IF(OR(LEN($I$7)=0,LEN($J$7)=0),"",IF(OR($I$7="-",$J$7="-"),0,IF($I$7=$J$7,2,IF($I$7&gt;$J$7,1,3))))</f>
      </c>
      <c r="Y65" s="5">
        <f>IF(OR(LEN($I$7)=0,LEN($J$7)=0,LEN(N65)=0,LEN(O65)=0,LEN(P65)=0,LEN(U65)=0,LEN(V65)=0,LEN(W65)=0),0,1)</f>
        <v>0</v>
      </c>
      <c r="Z65" s="92"/>
      <c r="AA65" s="93"/>
    </row>
    <row r="66" spans="3:27" ht="13.5" customHeight="1" thickBot="1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147"/>
      <c r="N66" s="136" t="s">
        <v>1</v>
      </c>
      <c r="O66" s="136"/>
      <c r="P66" s="137"/>
      <c r="Q66" s="21"/>
      <c r="R66" s="70"/>
      <c r="S66" s="112"/>
      <c r="T66" s="21"/>
      <c r="U66" s="136" t="s">
        <v>1</v>
      </c>
      <c r="V66" s="136"/>
      <c r="W66" s="137"/>
      <c r="X66" s="120"/>
      <c r="Y66" s="38"/>
      <c r="Z66" s="127"/>
      <c r="AA66" s="128"/>
    </row>
    <row r="67" spans="3:27" ht="13.5" customHeight="1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147"/>
      <c r="N67" s="8">
        <v>1</v>
      </c>
      <c r="O67" s="8">
        <v>2</v>
      </c>
      <c r="P67" s="9">
        <v>9</v>
      </c>
      <c r="Q67" s="10" t="str">
        <f>IF(X67=0,0,IF(X67=1,N67,IF(X67=2,O67,IF(X67=3,P67," "))))</f>
        <v> </v>
      </c>
      <c r="R67" s="68"/>
      <c r="S67" s="69"/>
      <c r="T67" s="10" t="str">
        <f>IF(X67=0,0,IF(X67=1,U67,IF(X67=2,V67,IF(X67=3,W67," "))))</f>
        <v> </v>
      </c>
      <c r="U67" s="8"/>
      <c r="V67" s="8"/>
      <c r="W67" s="9"/>
      <c r="X67" s="4">
        <f>IF(OR(LEN($I$9)=0,LEN($J$9)=0),"",IF(OR($I$9="-",$J$9="-"),0,IF($I$9=$J$9,2,IF($I$9&gt;$J$9,1,3))))</f>
      </c>
      <c r="Y67" s="22">
        <f>IF(OR(LEN($I$9)=0,LEN($J$9)=0,LEN(N67)=0,LEN(O67)=0,LEN(P67)=0,LEN(U67)=0,LEN(V67)=0,LEN(W67)=0),0,1)</f>
        <v>0</v>
      </c>
      <c r="Z67" s="92"/>
      <c r="AA67" s="93"/>
    </row>
    <row r="68" spans="3:27" ht="13.5" customHeight="1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147"/>
      <c r="N68" s="8">
        <v>7</v>
      </c>
      <c r="O68" s="8">
        <v>6</v>
      </c>
      <c r="P68" s="9">
        <v>5</v>
      </c>
      <c r="Q68" s="10" t="str">
        <f>IF(X68=0,0,IF(X68=1,N68,IF(X68=2,O68,IF(X68=3,P68," "))))</f>
        <v> </v>
      </c>
      <c r="R68" s="68"/>
      <c r="S68" s="69"/>
      <c r="T68" s="10" t="str">
        <f>IF(X68=0,0,IF(X68=1,U68,IF(X68=2,V68,IF(X68=3,W68," "))))</f>
        <v> </v>
      </c>
      <c r="U68" s="8"/>
      <c r="V68" s="8"/>
      <c r="W68" s="9"/>
      <c r="X68" s="4">
        <f>IF(OR(LEN($I$10)=0,LEN($J$10)=0),"",IF(OR($I$10="-",$J$10="-"),0,IF($I$10=$J$10,2,IF($I$10&gt;$J$10,1,3))))</f>
      </c>
      <c r="Y68" s="5">
        <f>IF(OR(LEN($I$10)=0,LEN($J$10)=0,LEN(N68)=0,LEN(O68)=0,LEN(P68)=0,LEN(U68)=0,LEN(V68)=0,LEN(W68)=0),0,1)</f>
        <v>0</v>
      </c>
      <c r="Z68" s="49"/>
      <c r="AA68" s="50"/>
    </row>
    <row r="69" spans="3:27" ht="13.5" customHeight="1" thickBo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147"/>
      <c r="N69" s="16">
        <v>8</v>
      </c>
      <c r="O69" s="13">
        <v>4</v>
      </c>
      <c r="P69" s="14">
        <v>3</v>
      </c>
      <c r="Q69" s="10" t="str">
        <f>IF(X69=0,0,IF(X69=1,N69,IF(X69=2,O69,IF(X69=3,P69," "))))</f>
        <v> </v>
      </c>
      <c r="R69" s="68"/>
      <c r="S69" s="69"/>
      <c r="T69" s="10" t="str">
        <f>IF(X69=0,0,IF(X69=1,U69,IF(X69=2,V69,IF(X69=3,W69," "))))</f>
        <v> </v>
      </c>
      <c r="U69" s="16"/>
      <c r="V69" s="13"/>
      <c r="W69" s="14"/>
      <c r="X69" s="123">
        <f>IF(OR(LEN($I$11)=0,LEN($J$11)=0),"",IF(OR($I$11="-",$J$11="-"),0,IF($I$11=$J$11,2,IF($I$11&gt;$J$11,1,3))))</f>
      </c>
      <c r="Y69" s="20">
        <f>IF(OR(LEN($I$11)=0,LEN($J$11)=0,LEN(N69)=0,LEN(O69)=0,LEN(P69)=0,LEN(U69)=0,LEN(V69)=0,LEN(W69)=0),0,1)</f>
        <v>0</v>
      </c>
      <c r="Z69" s="51"/>
      <c r="AA69" s="52"/>
    </row>
    <row r="70" spans="3:27" ht="13.5" customHeight="1" thickBot="1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147"/>
      <c r="N70" s="138" t="s">
        <v>57</v>
      </c>
      <c r="O70" s="139"/>
      <c r="P70" s="140"/>
      <c r="Q70" s="33"/>
      <c r="R70" s="33"/>
      <c r="S70" s="33"/>
      <c r="T70" s="77"/>
      <c r="U70" s="138" t="s">
        <v>57</v>
      </c>
      <c r="V70" s="139"/>
      <c r="W70" s="140"/>
      <c r="X70" s="49"/>
      <c r="Y70" s="49"/>
      <c r="Z70" s="90" t="str">
        <f>IF(OR(LEN(N70)=0,N70="Игрок 6")," ",N70)</f>
        <v>Игрок 8</v>
      </c>
      <c r="AA70" s="91" t="str">
        <f>IF(OR(LEN(U70)=0,U70="Игрок 6")," ",U70)</f>
        <v>Игрок 8</v>
      </c>
    </row>
    <row r="71" spans="3:27" ht="13.5" customHeight="1" thickBot="1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147"/>
      <c r="N71" s="144" t="s">
        <v>0</v>
      </c>
      <c r="O71" s="144"/>
      <c r="P71" s="145"/>
      <c r="Q71" s="85" t="s">
        <v>13</v>
      </c>
      <c r="R71" s="66" t="s">
        <v>7</v>
      </c>
      <c r="S71" s="67"/>
      <c r="T71" s="85" t="s">
        <v>13</v>
      </c>
      <c r="U71" s="144" t="s">
        <v>0</v>
      </c>
      <c r="V71" s="144"/>
      <c r="W71" s="145"/>
      <c r="X71" s="49"/>
      <c r="Y71" s="49"/>
      <c r="Z71" s="132" t="s">
        <v>14</v>
      </c>
      <c r="AA71" s="133"/>
    </row>
    <row r="72" spans="3:27" ht="13.5" customHeight="1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147"/>
      <c r="N72" s="8"/>
      <c r="O72" s="8"/>
      <c r="P72" s="9"/>
      <c r="Q72" s="10" t="str">
        <f>IF(X72=0,0,IF(X72=1,N72,IF(X72=2,O72,IF(X72=3,P72," "))))</f>
        <v> </v>
      </c>
      <c r="R72" s="68"/>
      <c r="S72" s="69"/>
      <c r="T72" s="10" t="str">
        <f>IF(X72=0,0,IF(X72=1,U72,IF(X72=2,V72,IF(X72=3,W72," "))))</f>
        <v> </v>
      </c>
      <c r="U72" s="8"/>
      <c r="V72" s="8"/>
      <c r="W72" s="9"/>
      <c r="X72" s="121">
        <f>IF(OR(LEN($I$5)=0,LEN($J$5)=0),"",IF(OR($I$5="-",$J$5="-"),0,IF($I$5=$J$5,2,IF($I$5&gt;$J$5,1,3))))</f>
      </c>
      <c r="Y72" s="22">
        <f>IF(OR(LEN($I$5)=0,LEN($J$5)=0,LEN(N72)=0,LEN(O72)=0,LEN(P72)=0,LEN(U72)=0,LEN(V72)=0,LEN(W72)=0),0,1)</f>
        <v>0</v>
      </c>
      <c r="Z72" s="88">
        <f>SUM(Q72:Q74,Q76:Q78)</f>
        <v>0</v>
      </c>
      <c r="AA72" s="89">
        <f>SUM(T72:T74,T76:T78)</f>
        <v>0</v>
      </c>
    </row>
    <row r="73" spans="3:27" ht="13.5" customHeight="1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147"/>
      <c r="N73" s="8"/>
      <c r="O73" s="8"/>
      <c r="P73" s="9"/>
      <c r="Q73" s="10" t="str">
        <f>IF(X73=0,0,IF(X73=1,N73,IF(X73=2,O73,IF(X73=3,P73," "))))</f>
        <v> </v>
      </c>
      <c r="R73" s="68"/>
      <c r="S73" s="69"/>
      <c r="T73" s="10" t="str">
        <f>IF(X73=0,0,IF(X73=1,U73,IF(X73=2,V73,IF(X73=3,W73," "))))</f>
        <v> </v>
      </c>
      <c r="U73" s="8"/>
      <c r="V73" s="8"/>
      <c r="W73" s="9"/>
      <c r="X73" s="4">
        <f>IF(OR(LEN($I$6)=0,LEN($J$6)=0),"",IF(OR($I$6="-",$J$6="-"),0,IF($I$6=$J$6,2,IF($I$6&gt;$J$6,1,3))))</f>
      </c>
      <c r="Y73" s="5">
        <f>IF(OR(LEN($I$6)=0,LEN($J$6)=0,LEN(N73)=0,LEN(O73)=0,LEN(P73)=0,LEN(U73)=0,LEN(V73)=0,LEN(W73)=0),0,1)</f>
        <v>0</v>
      </c>
      <c r="Z73" s="134"/>
      <c r="AA73" s="135"/>
    </row>
    <row r="74" spans="3:27" ht="13.5" customHeight="1" thickBot="1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47"/>
      <c r="N74" s="8"/>
      <c r="O74" s="8"/>
      <c r="P74" s="9"/>
      <c r="Q74" s="10" t="str">
        <f>IF(X74=0,0,IF(X74=1,N74,IF(X74=2,O74,IF(X74=3,P74," "))))</f>
        <v> </v>
      </c>
      <c r="R74" s="68"/>
      <c r="S74" s="69"/>
      <c r="T74" s="10" t="str">
        <f>IF(X74=0,0,IF(X74=1,U74,IF(X74=2,V74,IF(X74=3,W74," "))))</f>
        <v> </v>
      </c>
      <c r="U74" s="8"/>
      <c r="V74" s="8"/>
      <c r="W74" s="9"/>
      <c r="X74" s="4">
        <f>IF(OR(LEN($I$7)=0,LEN($J$7)=0),"",IF(OR($I$7="-",$J$7="-"),0,IF($I$7=$J$7,2,IF($I$7&gt;$J$7,1,3))))</f>
      </c>
      <c r="Y74" s="5">
        <f>IF(OR(LEN($I$7)=0,LEN($J$7)=0,LEN(N74)=0,LEN(O74)=0,LEN(P74)=0,LEN(U74)=0,LEN(V74)=0,LEN(W74)=0),0,1)</f>
        <v>0</v>
      </c>
      <c r="Z74" s="92"/>
      <c r="AA74" s="93"/>
    </row>
    <row r="75" spans="3:27" ht="13.5" customHeight="1" thickBot="1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147"/>
      <c r="N75" s="136" t="s">
        <v>1</v>
      </c>
      <c r="O75" s="136"/>
      <c r="P75" s="137"/>
      <c r="Q75" s="21"/>
      <c r="R75" s="70"/>
      <c r="S75" s="112"/>
      <c r="T75" s="21"/>
      <c r="U75" s="136" t="s">
        <v>1</v>
      </c>
      <c r="V75" s="136"/>
      <c r="W75" s="137"/>
      <c r="X75" s="120"/>
      <c r="Y75" s="38"/>
      <c r="Z75" s="127"/>
      <c r="AA75" s="128"/>
    </row>
    <row r="76" spans="3:27" ht="13.5" customHeight="1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147"/>
      <c r="N76" s="8"/>
      <c r="O76" s="8"/>
      <c r="P76" s="9"/>
      <c r="Q76" s="10" t="str">
        <f>IF(X76=0,0,IF(X76=1,N76,IF(X76=2,O76,IF(X76=3,P76," "))))</f>
        <v> </v>
      </c>
      <c r="R76" s="68"/>
      <c r="S76" s="69"/>
      <c r="T76" s="10" t="str">
        <f>IF(X76=0,0,IF(X76=1,U76,IF(X76=2,V76,IF(X76=3,W76," "))))</f>
        <v> </v>
      </c>
      <c r="U76" s="8"/>
      <c r="V76" s="8"/>
      <c r="W76" s="9"/>
      <c r="X76" s="4">
        <f>IF(OR(LEN($I$9)=0,LEN($J$9)=0),"",IF(OR($I$9="-",$J$9="-"),0,IF($I$9=$J$9,2,IF($I$9&gt;$J$9,1,3))))</f>
      </c>
      <c r="Y76" s="22">
        <f>IF(OR(LEN($I$9)=0,LEN($J$9)=0,LEN(N76)=0,LEN(O76)=0,LEN(P76)=0,LEN(U76)=0,LEN(V76)=0,LEN(W76)=0),0,1)</f>
        <v>0</v>
      </c>
      <c r="Z76" s="92"/>
      <c r="AA76" s="93"/>
    </row>
    <row r="77" spans="3:27" ht="13.5" customHeight="1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147"/>
      <c r="N77" s="8"/>
      <c r="O77" s="8"/>
      <c r="P77" s="9"/>
      <c r="Q77" s="10" t="str">
        <f>IF(X77=0,0,IF(X77=1,N77,IF(X77=2,O77,IF(X77=3,P77," "))))</f>
        <v> </v>
      </c>
      <c r="R77" s="68"/>
      <c r="S77" s="69"/>
      <c r="T77" s="10" t="str">
        <f>IF(X77=0,0,IF(X77=1,U77,IF(X77=2,V77,IF(X77=3,W77," "))))</f>
        <v> </v>
      </c>
      <c r="U77" s="8"/>
      <c r="V77" s="8"/>
      <c r="W77" s="9"/>
      <c r="X77" s="4">
        <f>IF(OR(LEN($I$10)=0,LEN($J$10)=0),"",IF(OR($I$10="-",$J$10="-"),0,IF($I$10=$J$10,2,IF($I$10&gt;$J$10,1,3))))</f>
      </c>
      <c r="Y77" s="5">
        <f>IF(OR(LEN($I$10)=0,LEN($J$10)=0,LEN(N77)=0,LEN(O77)=0,LEN(P77)=0,LEN(U77)=0,LEN(V77)=0,LEN(W77)=0),0,1)</f>
        <v>0</v>
      </c>
      <c r="Z77" s="49"/>
      <c r="AA77" s="50"/>
    </row>
    <row r="78" spans="3:27" ht="13.5" customHeight="1" thickBo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148"/>
      <c r="N78" s="13"/>
      <c r="O78" s="13"/>
      <c r="P78" s="14"/>
      <c r="Q78" s="12" t="str">
        <f>IF(X78=0,0,IF(X78=1,N78,IF(X78=2,O78,IF(X78=3,P78," "))))</f>
        <v> </v>
      </c>
      <c r="R78" s="71"/>
      <c r="S78" s="72"/>
      <c r="T78" s="18" t="str">
        <f>IF(X78=0,0,IF(X78=1,U78,IF(X78=2,V78,IF(X78=3,W78," "))))</f>
        <v> </v>
      </c>
      <c r="U78" s="13"/>
      <c r="V78" s="13"/>
      <c r="W78" s="14"/>
      <c r="X78" s="123">
        <f>IF(OR(LEN($I$11)=0,LEN($J$11)=0),"",IF(OR($I$11="-",$J$11="-"),0,IF($I$11=$J$11,2,IF($I$11&gt;$J$11,1,3))))</f>
      </c>
      <c r="Y78" s="20">
        <f>IF(OR(LEN($I$11)=0,LEN($J$11)=0,LEN(N78)=0,LEN(O78)=0,LEN(P78)=0,LEN(U78)=0,LEN(V78)=0,LEN(W78)=0),0,1)</f>
        <v>0</v>
      </c>
      <c r="Z78" s="51"/>
      <c r="AA78" s="52"/>
    </row>
  </sheetData>
  <sheetProtection/>
  <mergeCells count="103">
    <mergeCell ref="M39:M42"/>
    <mergeCell ref="N39:P39"/>
    <mergeCell ref="U39:W39"/>
    <mergeCell ref="C19:G19"/>
    <mergeCell ref="C20:G20"/>
    <mergeCell ref="C21:G21"/>
    <mergeCell ref="C22:G22"/>
    <mergeCell ref="N31:P31"/>
    <mergeCell ref="R31:S31"/>
    <mergeCell ref="U31:W31"/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U8:W8"/>
    <mergeCell ref="C13:G13"/>
    <mergeCell ref="C9:G9"/>
    <mergeCell ref="C10:G10"/>
    <mergeCell ref="C11:G11"/>
    <mergeCell ref="C12:F12"/>
    <mergeCell ref="N12:P12"/>
    <mergeCell ref="U12:W12"/>
    <mergeCell ref="N13:P13"/>
    <mergeCell ref="R13:S13"/>
    <mergeCell ref="Z4:AA4"/>
    <mergeCell ref="C5:G5"/>
    <mergeCell ref="C6:G6"/>
    <mergeCell ref="Z6:AA6"/>
    <mergeCell ref="C7:G7"/>
    <mergeCell ref="Z8:AA8"/>
    <mergeCell ref="R4:S4"/>
    <mergeCell ref="U4:W4"/>
    <mergeCell ref="C8:G8"/>
    <mergeCell ref="N8:P8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Z31:AA31"/>
    <mergeCell ref="Z33:AA33"/>
    <mergeCell ref="N35:P35"/>
    <mergeCell ref="U35:W35"/>
    <mergeCell ref="Z35:AA35"/>
    <mergeCell ref="N66:P66"/>
    <mergeCell ref="U66:W66"/>
    <mergeCell ref="Z44:AA44"/>
    <mergeCell ref="Z46:AA46"/>
    <mergeCell ref="Z48:AA48"/>
    <mergeCell ref="M43:M78"/>
    <mergeCell ref="N43:P43"/>
    <mergeCell ref="U43:W43"/>
    <mergeCell ref="N44:P44"/>
    <mergeCell ref="U44:W44"/>
    <mergeCell ref="N52:P52"/>
    <mergeCell ref="U52:W52"/>
    <mergeCell ref="N53:P53"/>
    <mergeCell ref="N48:P48"/>
    <mergeCell ref="U48:W48"/>
    <mergeCell ref="Z53:AA53"/>
    <mergeCell ref="U53:W53"/>
    <mergeCell ref="Z55:AA55"/>
    <mergeCell ref="N57:P57"/>
    <mergeCell ref="U57:W57"/>
    <mergeCell ref="Z57:AA57"/>
    <mergeCell ref="Z62:AA62"/>
    <mergeCell ref="Z64:AA64"/>
    <mergeCell ref="U61:W61"/>
    <mergeCell ref="N62:P62"/>
    <mergeCell ref="U62:W62"/>
    <mergeCell ref="N61:P61"/>
    <mergeCell ref="Z66:AA66"/>
    <mergeCell ref="U71:W71"/>
    <mergeCell ref="Z71:AA71"/>
    <mergeCell ref="Z73:AA73"/>
    <mergeCell ref="N75:P75"/>
    <mergeCell ref="U75:W75"/>
    <mergeCell ref="Z75:AA75"/>
    <mergeCell ref="N70:P70"/>
    <mergeCell ref="U70:W70"/>
    <mergeCell ref="N71:P71"/>
  </mergeCells>
  <dataValidations count="3">
    <dataValidation type="list" allowBlank="1" showInputMessage="1" sqref="N52:P52 N61:P61 N70:P70 N43:P43 N30:P30 N21:P21 N12:P12 N3:P3 U3:W3 U61:W61 U70:W70 U43:W43 U30:W30 U21:W21 U12:W12 U52:W52">
      <formula1>И</formula1>
    </dataValidation>
    <dataValidation type="list" allowBlank="1" showInputMessage="1" sqref="N2 U2">
      <formula1>К</formula1>
    </dataValidation>
    <dataValidation type="list" allowBlank="1" showInputMessage="1" showErrorMessage="1" sqref="C5:G7 C9:G11 C20:G22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51.625" style="0" bestFit="1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97"/>
      <c r="B2" s="98" t="s">
        <v>15</v>
      </c>
      <c r="C2" s="185" t="s">
        <v>16</v>
      </c>
      <c r="D2" s="185"/>
      <c r="F2" s="108" t="str">
        <f>'ОЛФП - Football.By'!C12</f>
        <v>ОЛФП</v>
      </c>
      <c r="G2" s="109" t="str">
        <f>'ОЛФП - Football.By'!G12</f>
        <v>СФП Football.By</v>
      </c>
    </row>
    <row r="3" spans="1:7" ht="17.25" thickBot="1">
      <c r="A3" s="97"/>
      <c r="F3" s="108">
        <f>'ОЛФП - Football.By'!C14</f>
        <v>0</v>
      </c>
      <c r="G3" s="109">
        <f>'ОЛФП - Football.By'!G14</f>
        <v>0</v>
      </c>
    </row>
    <row r="4" spans="1:7" ht="15.75" thickBot="1">
      <c r="A4" s="97"/>
      <c r="B4" s="99" t="s">
        <v>49</v>
      </c>
      <c r="C4" s="102"/>
      <c r="D4" s="102"/>
      <c r="F4" s="105">
        <f>'ОЛФП - Football.By'!C16</f>
        <v>0</v>
      </c>
      <c r="G4" s="103">
        <f>'ОЛФП - Football.By'!G16</f>
        <v>0</v>
      </c>
    </row>
    <row r="5" spans="1:7" ht="15.75" thickBot="1">
      <c r="A5" s="97"/>
      <c r="B5" s="100" t="s">
        <v>58</v>
      </c>
      <c r="C5" s="102"/>
      <c r="D5" s="102"/>
      <c r="F5" s="186" t="str">
        <f>SUBSTITUTE(SUBSTITUTE('ОЛФП - Football.By'!B3,"[b](",""),")[/b]","")</f>
        <v>6 матчей осталось</v>
      </c>
      <c r="G5" s="187"/>
    </row>
    <row r="6" spans="1:4" ht="15.75" thickBot="1">
      <c r="A6" s="97"/>
      <c r="B6" s="100" t="s">
        <v>50</v>
      </c>
      <c r="C6" s="102"/>
      <c r="D6" s="102"/>
    </row>
    <row r="7" spans="1:7" ht="17.25" thickBot="1">
      <c r="A7" s="97"/>
      <c r="B7" s="100" t="s">
        <v>54</v>
      </c>
      <c r="C7" s="102"/>
      <c r="D7" s="102"/>
      <c r="F7" s="110" t="str">
        <f>'Профи - Космос'!C12</f>
        <v>Профессионалы прогноза</v>
      </c>
      <c r="G7" s="111" t="str">
        <f>'Профи - Космос'!G12</f>
        <v>Космос</v>
      </c>
    </row>
    <row r="8" spans="1:7" ht="17.25" thickBot="1">
      <c r="A8" s="97"/>
      <c r="B8" s="100" t="s">
        <v>55</v>
      </c>
      <c r="C8" s="102"/>
      <c r="D8" s="102"/>
      <c r="F8" s="110">
        <f>'Профи - Космос'!C14</f>
        <v>0</v>
      </c>
      <c r="G8" s="111">
        <f>'Профи - Космос'!G14</f>
        <v>0</v>
      </c>
    </row>
    <row r="9" spans="1:7" ht="15.75" thickBot="1">
      <c r="A9" s="97"/>
      <c r="B9" s="100" t="s">
        <v>56</v>
      </c>
      <c r="C9" s="102"/>
      <c r="D9" s="102"/>
      <c r="F9" s="106">
        <f>'Профи - Космос'!C16</f>
        <v>0</v>
      </c>
      <c r="G9" s="107">
        <f>'Профи - Космос'!G16</f>
        <v>0</v>
      </c>
    </row>
    <row r="10" spans="1:7" ht="15.75" thickBot="1">
      <c r="A10" s="97"/>
      <c r="B10" s="100" t="s">
        <v>51</v>
      </c>
      <c r="C10" s="102"/>
      <c r="D10" s="102"/>
      <c r="F10" s="188" t="str">
        <f>SUBSTITUTE(SUBSTITUTE('Профи - Космос'!B3,"[b](",""),")[/b]","")</f>
        <v>6 матчей осталось</v>
      </c>
      <c r="G10" s="189"/>
    </row>
    <row r="11" spans="1:4" ht="15.75" thickBot="1">
      <c r="A11" s="97"/>
      <c r="B11" s="100" t="s">
        <v>52</v>
      </c>
      <c r="C11" s="102"/>
      <c r="D11" s="102"/>
    </row>
    <row r="12" spans="1:4" ht="15.75" thickBot="1">
      <c r="A12" s="97"/>
      <c r="B12" s="100" t="s">
        <v>53</v>
      </c>
      <c r="C12" s="102"/>
      <c r="D12" s="102"/>
    </row>
    <row r="13" spans="1:4" ht="15.75" thickBot="1">
      <c r="A13" s="97"/>
      <c r="B13" s="100"/>
      <c r="C13" s="102"/>
      <c r="D13" s="102"/>
    </row>
    <row r="14" spans="1:4" ht="15.75" thickBot="1">
      <c r="A14" s="97"/>
      <c r="B14" s="100"/>
      <c r="C14" s="102"/>
      <c r="D14" s="102"/>
    </row>
    <row r="15" spans="1:4" ht="15.75" thickBot="1">
      <c r="A15" s="97"/>
      <c r="B15" s="100"/>
      <c r="C15" s="102"/>
      <c r="D15" s="102"/>
    </row>
    <row r="16" spans="1:4" ht="15.75" thickBot="1">
      <c r="A16" s="97"/>
      <c r="B16" s="100"/>
      <c r="C16" s="102"/>
      <c r="D16" s="102"/>
    </row>
    <row r="17" spans="2:4" ht="15.75" thickBot="1">
      <c r="B17" s="100"/>
      <c r="C17" s="102"/>
      <c r="D17" s="102"/>
    </row>
    <row r="18" spans="2:4" ht="15.75" thickBot="1">
      <c r="B18" s="101"/>
      <c r="C18" s="102"/>
      <c r="D18" s="102"/>
    </row>
  </sheetData>
  <sheetProtection/>
  <mergeCells count="3">
    <mergeCell ref="C2:D2"/>
    <mergeCell ref="F5:G5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MVVH</cp:lastModifiedBy>
  <cp:lastPrinted>2009-07-25T09:34:47Z</cp:lastPrinted>
  <dcterms:created xsi:type="dcterms:W3CDTF">2006-06-03T07:50:48Z</dcterms:created>
  <dcterms:modified xsi:type="dcterms:W3CDTF">2011-12-03T07:36:45Z</dcterms:modified>
  <cp:category/>
  <cp:version/>
  <cp:contentType/>
  <cp:contentStatus/>
</cp:coreProperties>
</file>