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645" tabRatio="753" activeTab="0"/>
  </bookViews>
  <sheets>
    <sheet name="ЛФЛА-Профи" sheetId="1" r:id="rId1"/>
    <sheet name="Химик-Космос" sheetId="2" r:id="rId2"/>
    <sheet name="ОЛФП-Football.By" sheetId="3" r:id="rId3"/>
    <sheet name="Погоня-EXE" sheetId="4" r:id="rId4"/>
    <sheet name="Программа" sheetId="5" r:id="rId5"/>
  </sheets>
  <externalReferences>
    <externalReference r:id="rId8"/>
  </externalReferences>
  <definedNames>
    <definedName name="И">OFFSET('[1]Тур_отправка'!$I$2,MATCH('[1]Тур_отправка'!$L$2,'[1]Тур_отправка'!$I$2:$I$65,0)-1,1,COUNTIF('[1]Тур_отправка'!$I$2:$I$65,'[1]Тур_отправка'!$L$2),1)</definedName>
    <definedName name="К">'[1]Тур_отправка'!$B$4:$B$11</definedName>
    <definedName name="Матчи">'Программа'!$B$4:$B$18</definedName>
  </definedNames>
  <calcPr fullCalcOnLoad="1" refMode="R1C1"/>
</workbook>
</file>

<file path=xl/sharedStrings.xml><?xml version="1.0" encoding="utf-8"?>
<sst xmlns="http://schemas.openxmlformats.org/spreadsheetml/2006/main" count="551" uniqueCount="98">
  <si>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</si>
  <si>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</si>
  <si>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</si>
  <si>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</si>
  <si>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</si>
  <si>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</si>
  <si>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</si>
  <si>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</si>
  <si>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</si>
  <si>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</si>
  <si>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</si>
  <si>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</si>
  <si>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</si>
  <si>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</si>
  <si>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</si>
  <si>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Матчи</t>
  </si>
  <si>
    <t>Счет</t>
  </si>
  <si>
    <t>27.09.2011 ЦСКА - Интер</t>
  </si>
  <si>
    <t>27.09.2011 Бавария - Манчестер Сити</t>
  </si>
  <si>
    <t>27.09.2011 Трабзонспор - Лилль</t>
  </si>
  <si>
    <t>28.09.2011 Зенит - Порту</t>
  </si>
  <si>
    <t>28.09.2011 Валенсия - Челси</t>
  </si>
  <si>
    <t>28.09.2011 Марсель - Боруссия Д</t>
  </si>
  <si>
    <t>29.09.2011 Атлетик Б - ПСЖ</t>
  </si>
  <si>
    <t>29.09.2011 Ворскла - Ганновер 96</t>
  </si>
  <si>
    <t>29.09.2011 Маккаби Тель-Авив - Динамо Киев</t>
  </si>
  <si>
    <t>29.09.2011 АЕК Ларнака - Стяуа</t>
  </si>
  <si>
    <t>29.09.2011 Металлист - АЗ Алкмар</t>
  </si>
  <si>
    <t>29.09.2011 Селтик - Удинезе</t>
  </si>
  <si>
    <t>29.09.2011 Ренн - Атлетико М</t>
  </si>
  <si>
    <t>29.09.2011 Марибор - Бирмингем</t>
  </si>
  <si>
    <t>29.09.2011 Мальмё - Аустрия</t>
  </si>
  <si>
    <t>Космос</t>
  </si>
  <si>
    <t>Ведьмак</t>
  </si>
  <si>
    <t>KP0}{@</t>
  </si>
  <si>
    <t>buffoni</t>
  </si>
  <si>
    <t>Вясновая Кветачка</t>
  </si>
  <si>
    <t>LordSinneR</t>
  </si>
  <si>
    <t>Flame</t>
  </si>
  <si>
    <t>sozzuro</t>
  </si>
  <si>
    <t>Ankor</t>
  </si>
  <si>
    <t>Профессионалы прогноза</t>
  </si>
  <si>
    <t>ESI2607</t>
  </si>
  <si>
    <t>URSAlex</t>
  </si>
  <si>
    <t>amelin</t>
  </si>
  <si>
    <t>Alfred61</t>
  </si>
  <si>
    <t>aks</t>
  </si>
  <si>
    <t>SkVaL</t>
  </si>
  <si>
    <t>saleh</t>
  </si>
  <si>
    <t>ЛФЛА</t>
  </si>
  <si>
    <t>Andy</t>
  </si>
  <si>
    <t>Гудкэт</t>
  </si>
  <si>
    <t>Roma</t>
  </si>
  <si>
    <t>DOBRIY</t>
  </si>
  <si>
    <t>taran</t>
  </si>
  <si>
    <t>Тимур</t>
  </si>
  <si>
    <t>maloi</t>
  </si>
  <si>
    <t>DJ_Fairy</t>
  </si>
  <si>
    <t>EXE</t>
  </si>
  <si>
    <t>Spy69</t>
  </si>
  <si>
    <t>Kashtan</t>
  </si>
  <si>
    <t>Вован</t>
  </si>
  <si>
    <t>SURGEON</t>
  </si>
  <si>
    <t>joker138</t>
  </si>
  <si>
    <t>Mc2j</t>
  </si>
  <si>
    <t>ALTEN</t>
  </si>
  <si>
    <t xml:space="preserve"> АСП "Погоня"</t>
  </si>
  <si>
    <t>freedom</t>
  </si>
  <si>
    <t>ORSS</t>
  </si>
  <si>
    <t>anis</t>
  </si>
  <si>
    <t>Deputat</t>
  </si>
  <si>
    <t>Hohol82</t>
  </si>
  <si>
    <t>Furmanchuk</t>
  </si>
  <si>
    <t>Nick777</t>
  </si>
  <si>
    <t>jelistoy</t>
  </si>
  <si>
    <t>СФП Football.By</t>
  </si>
  <si>
    <t>vadik1986</t>
  </si>
  <si>
    <t>terzia</t>
  </si>
  <si>
    <t>Сережик</t>
  </si>
  <si>
    <t>Фолк</t>
  </si>
  <si>
    <t>азарт</t>
  </si>
  <si>
    <t>BIZON</t>
  </si>
  <si>
    <t>Слуцак</t>
  </si>
  <si>
    <t>ОЛФП</t>
  </si>
  <si>
    <t>Sana21</t>
  </si>
  <si>
    <t>Градус</t>
  </si>
  <si>
    <t>Serginho</t>
  </si>
  <si>
    <t>Мерхаба</t>
  </si>
  <si>
    <t>Mishgan</t>
  </si>
  <si>
    <t>Сила777</t>
  </si>
  <si>
    <t>Everton</t>
  </si>
  <si>
    <t>КСП Химик</t>
  </si>
  <si>
    <t>vaprol</t>
  </si>
  <si>
    <t>Vinspetro</t>
  </si>
  <si>
    <t>Батькович</t>
  </si>
  <si>
    <t>darsal17</t>
  </si>
  <si>
    <t>Rainhart</t>
  </si>
  <si>
    <t>ydarnik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</si>
</sst>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b/>
      <sz val="10"/>
      <color indexed="9"/>
      <name val="Arial Cyr"/>
      <family val="0"/>
    </font>
    <font>
      <sz val="10"/>
      <color indexed="63"/>
      <name val="Trebuchet MS"/>
      <family val="2"/>
    </font>
    <font>
      <b/>
      <sz val="10"/>
      <color indexed="13"/>
      <name val="Arial Cyr"/>
      <family val="0"/>
    </font>
    <font>
      <b/>
      <i/>
      <sz val="10"/>
      <name val="Trebuchet MS"/>
      <family val="2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23D4F"/>
      <name val="Trebuchet MS"/>
      <family val="2"/>
    </font>
    <font>
      <b/>
      <sz val="10"/>
      <color rgb="FFFFFF00"/>
      <name val="Arial Cyr"/>
      <family val="0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>
        <color rgb="FFFF0000"/>
      </right>
      <top/>
      <bottom/>
    </border>
    <border>
      <left style="medium"/>
      <right/>
      <top/>
      <bottom style="thin"/>
    </border>
    <border>
      <left/>
      <right/>
      <top/>
      <bottom style="medium">
        <color rgb="FFFF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FF0000"/>
      </right>
      <top style="medium">
        <color rgb="FFFF0000"/>
      </top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NumberFormat="1" applyFont="1" applyFill="1" applyBorder="1" applyAlignment="1">
      <alignment horizontal="left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5" fillId="34" borderId="21" xfId="0" applyNumberFormat="1" applyFont="1" applyFill="1" applyBorder="1" applyAlignment="1">
      <alignment horizontal="center"/>
    </xf>
    <xf numFmtId="0" fontId="5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0" fontId="5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2" fillId="37" borderId="34" xfId="0" applyNumberFormat="1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5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5" fillId="37" borderId="33" xfId="0" applyNumberFormat="1" applyFont="1" applyFill="1" applyBorder="1" applyAlignment="1">
      <alignment horizontal="center"/>
    </xf>
    <xf numFmtId="0" fontId="5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7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3" fillId="37" borderId="40" xfId="0" applyFont="1" applyFill="1" applyBorder="1" applyAlignment="1">
      <alignment/>
    </xf>
    <xf numFmtId="0" fontId="3" fillId="37" borderId="41" xfId="0" applyFont="1" applyFill="1" applyBorder="1" applyAlignment="1">
      <alignment/>
    </xf>
    <xf numFmtId="0" fontId="0" fillId="37" borderId="17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2" fillId="37" borderId="17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7" borderId="35" xfId="0" applyNumberFormat="1" applyFont="1" applyFill="1" applyBorder="1" applyAlignment="1">
      <alignment horizontal="center"/>
    </xf>
    <xf numFmtId="0" fontId="2" fillId="37" borderId="19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49" fontId="2" fillId="37" borderId="40" xfId="0" applyNumberFormat="1" applyFont="1" applyFill="1" applyBorder="1" applyAlignment="1">
      <alignment/>
    </xf>
    <xf numFmtId="49" fontId="2" fillId="37" borderId="33" xfId="0" applyNumberFormat="1" applyFont="1" applyFill="1" applyBorder="1" applyAlignment="1">
      <alignment/>
    </xf>
    <xf numFmtId="49" fontId="2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2" fillId="37" borderId="4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0" fillId="35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8" fillId="0" borderId="0" xfId="0" applyFont="1" applyAlignment="1">
      <alignment/>
    </xf>
    <xf numFmtId="0" fontId="49" fillId="39" borderId="23" xfId="0" applyFont="1" applyFill="1" applyBorder="1" applyAlignment="1">
      <alignment horizontal="center"/>
    </xf>
    <xf numFmtId="0" fontId="12" fillId="40" borderId="40" xfId="0" applyFont="1" applyFill="1" applyBorder="1" applyAlignment="1">
      <alignment/>
    </xf>
    <xf numFmtId="0" fontId="12" fillId="40" borderId="17" xfId="0" applyFont="1" applyFill="1" applyBorder="1" applyAlignment="1">
      <alignment/>
    </xf>
    <xf numFmtId="0" fontId="12" fillId="40" borderId="19" xfId="0" applyFont="1" applyFill="1" applyBorder="1" applyAlignment="1">
      <alignment/>
    </xf>
    <xf numFmtId="0" fontId="2" fillId="41" borderId="23" xfId="0" applyFont="1" applyFill="1" applyBorder="1" applyAlignment="1">
      <alignment horizontal="center"/>
    </xf>
    <xf numFmtId="0" fontId="2" fillId="38" borderId="35" xfId="0" applyNumberFormat="1" applyFont="1" applyFill="1" applyBorder="1" applyAlignment="1">
      <alignment horizontal="center"/>
    </xf>
    <xf numFmtId="0" fontId="0" fillId="35" borderId="44" xfId="0" applyNumberFormat="1" applyFill="1" applyBorder="1" applyAlignment="1">
      <alignment horizontal="center"/>
    </xf>
    <xf numFmtId="0" fontId="2" fillId="38" borderId="43" xfId="0" applyNumberFormat="1" applyFont="1" applyFill="1" applyBorder="1" applyAlignment="1">
      <alignment horizontal="center"/>
    </xf>
    <xf numFmtId="0" fontId="2" fillId="6" borderId="43" xfId="0" applyNumberFormat="1" applyFont="1" applyFill="1" applyBorder="1" applyAlignment="1">
      <alignment horizontal="center"/>
    </xf>
    <xf numFmtId="0" fontId="2" fillId="6" borderId="35" xfId="0" applyNumberFormat="1" applyFont="1" applyFill="1" applyBorder="1" applyAlignment="1">
      <alignment horizontal="center"/>
    </xf>
    <xf numFmtId="0" fontId="14" fillId="38" borderId="43" xfId="0" applyNumberFormat="1" applyFont="1" applyFill="1" applyBorder="1" applyAlignment="1">
      <alignment horizontal="center"/>
    </xf>
    <xf numFmtId="0" fontId="14" fillId="38" borderId="35" xfId="0" applyNumberFormat="1" applyFont="1" applyFill="1" applyBorder="1" applyAlignment="1">
      <alignment horizontal="center"/>
    </xf>
    <xf numFmtId="0" fontId="14" fillId="6" borderId="43" xfId="0" applyNumberFormat="1" applyFont="1" applyFill="1" applyBorder="1" applyAlignment="1">
      <alignment horizontal="center"/>
    </xf>
    <xf numFmtId="0" fontId="14" fillId="6" borderId="35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7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49" fontId="2" fillId="42" borderId="43" xfId="0" applyNumberFormat="1" applyFont="1" applyFill="1" applyBorder="1" applyAlignment="1">
      <alignment horizontal="center"/>
    </xf>
    <xf numFmtId="49" fontId="2" fillId="42" borderId="34" xfId="0" applyNumberFormat="1" applyFont="1" applyFill="1" applyBorder="1" applyAlignment="1">
      <alignment horizontal="center"/>
    </xf>
    <xf numFmtId="49" fontId="2" fillId="42" borderId="35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2" fillId="42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2" fillId="38" borderId="40" xfId="0" applyNumberFormat="1" applyFont="1" applyFill="1" applyBorder="1" applyAlignment="1">
      <alignment horizontal="center"/>
    </xf>
    <xf numFmtId="0" fontId="2" fillId="38" borderId="33" xfId="0" applyNumberFormat="1" applyFont="1" applyFill="1" applyBorder="1" applyAlignment="1">
      <alignment horizontal="center"/>
    </xf>
    <xf numFmtId="0" fontId="2" fillId="38" borderId="41" xfId="0" applyNumberFormat="1" applyFont="1" applyFill="1" applyBorder="1" applyAlignment="1">
      <alignment horizontal="center"/>
    </xf>
    <xf numFmtId="0" fontId="2" fillId="38" borderId="45" xfId="0" applyNumberFormat="1" applyFon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49" fontId="0" fillId="35" borderId="17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0" fontId="2" fillId="38" borderId="43" xfId="0" applyNumberFormat="1" applyFont="1" applyFill="1" applyBorder="1" applyAlignment="1">
      <alignment horizontal="center"/>
    </xf>
    <xf numFmtId="0" fontId="2" fillId="38" borderId="34" xfId="0" applyNumberFormat="1" applyFont="1" applyFill="1" applyBorder="1" applyAlignment="1">
      <alignment horizontal="center"/>
    </xf>
    <xf numFmtId="0" fontId="50" fillId="43" borderId="34" xfId="0" applyFont="1" applyFill="1" applyBorder="1" applyAlignment="1">
      <alignment horizontal="center"/>
    </xf>
    <xf numFmtId="0" fontId="50" fillId="43" borderId="35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left"/>
    </xf>
    <xf numFmtId="49" fontId="3" fillId="0" borderId="34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left"/>
    </xf>
    <xf numFmtId="49" fontId="7" fillId="0" borderId="42" xfId="0" applyNumberFormat="1" applyFont="1" applyFill="1" applyBorder="1" applyAlignment="1">
      <alignment horizontal="center" vertical="center" textRotation="90"/>
    </xf>
    <xf numFmtId="49" fontId="7" fillId="0" borderId="12" xfId="0" applyNumberFormat="1" applyFont="1" applyFill="1" applyBorder="1" applyAlignment="1">
      <alignment horizontal="center" vertical="center" textRotation="90"/>
    </xf>
    <xf numFmtId="49" fontId="7" fillId="0" borderId="16" xfId="0" applyNumberFormat="1" applyFont="1" applyFill="1" applyBorder="1" applyAlignment="1">
      <alignment horizontal="center" vertical="center" textRotation="90"/>
    </xf>
    <xf numFmtId="49" fontId="3" fillId="35" borderId="17" xfId="0" applyNumberFormat="1" applyFont="1" applyFill="1" applyBorder="1" applyAlignment="1">
      <alignment horizontal="left"/>
    </xf>
    <xf numFmtId="49" fontId="3" fillId="35" borderId="0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9" fillId="39" borderId="23" xfId="0" applyFont="1" applyFill="1" applyBorder="1" applyAlignment="1">
      <alignment horizontal="center"/>
    </xf>
    <xf numFmtId="0" fontId="51" fillId="38" borderId="43" xfId="0" applyNumberFormat="1" applyFont="1" applyFill="1" applyBorder="1" applyAlignment="1">
      <alignment horizontal="center"/>
    </xf>
    <xf numFmtId="0" fontId="51" fillId="38" borderId="35" xfId="0" applyNumberFormat="1" applyFont="1" applyFill="1" applyBorder="1" applyAlignment="1">
      <alignment horizontal="center"/>
    </xf>
    <xf numFmtId="0" fontId="51" fillId="6" borderId="43" xfId="0" applyNumberFormat="1" applyFont="1" applyFill="1" applyBorder="1" applyAlignment="1">
      <alignment horizontal="center"/>
    </xf>
    <xf numFmtId="0" fontId="51" fillId="6" borderId="3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gribok\&#1052;&#1086;&#1080;%20&#1076;&#1086;&#1082;&#1091;&#1084;&#1077;&#1085;&#1090;&#1099;\&#1047;&#1072;&#1075;&#1088;&#1091;&#1079;&#1082;&#1080;\Betfighting%20(&#1092;&#1086;&#1088;&#1084;&#1072;%20&#1087;&#1088;&#1086;&#1075;&#1085;&#1086;&#1079;&#1072;)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Космос</v>
          </cell>
          <cell r="L2" t="str">
            <v>ЛФЛА</v>
          </cell>
        </row>
        <row r="3">
          <cell r="I3" t="str">
            <v>Космос</v>
          </cell>
        </row>
        <row r="4">
          <cell r="B4" t="str">
            <v>Космос</v>
          </cell>
          <cell r="I4" t="str">
            <v>Космос</v>
          </cell>
        </row>
        <row r="5">
          <cell r="B5" t="str">
            <v>ОЛФП</v>
          </cell>
          <cell r="I5" t="str">
            <v>Космос</v>
          </cell>
        </row>
        <row r="6">
          <cell r="B6" t="str">
            <v>ЛФЛА</v>
          </cell>
          <cell r="I6" t="str">
            <v>Космос</v>
          </cell>
        </row>
        <row r="7">
          <cell r="B7" t="str">
            <v>КСП Химик</v>
          </cell>
          <cell r="I7" t="str">
            <v>Космос</v>
          </cell>
        </row>
        <row r="8">
          <cell r="B8" t="str">
            <v>EXE</v>
          </cell>
          <cell r="I8" t="str">
            <v>Космос</v>
          </cell>
        </row>
        <row r="9">
          <cell r="B9" t="str">
            <v>СФП Football.By</v>
          </cell>
          <cell r="I9" t="str">
            <v>Космос</v>
          </cell>
        </row>
        <row r="10">
          <cell r="B10" t="str">
            <v>Профессионалы прогноза</v>
          </cell>
          <cell r="I10" t="str">
            <v>ОЛФП</v>
          </cell>
        </row>
        <row r="11">
          <cell r="B11" t="str">
            <v> АСП "Погоня"</v>
          </cell>
          <cell r="I11" t="str">
            <v>ОЛФП</v>
          </cell>
        </row>
        <row r="12">
          <cell r="I12" t="str">
            <v>ОЛФП</v>
          </cell>
        </row>
        <row r="13">
          <cell r="I13" t="str">
            <v>ОЛФП</v>
          </cell>
        </row>
        <row r="14">
          <cell r="I14" t="str">
            <v>ОЛФП</v>
          </cell>
        </row>
        <row r="15">
          <cell r="I15" t="str">
            <v>ОЛФП</v>
          </cell>
        </row>
        <row r="16">
          <cell r="I16" t="str">
            <v>ОЛФП</v>
          </cell>
        </row>
        <row r="17">
          <cell r="I17" t="str">
            <v>ОЛФП</v>
          </cell>
        </row>
        <row r="18">
          <cell r="I18" t="str">
            <v>ЛФЛА</v>
          </cell>
        </row>
        <row r="19">
          <cell r="I19" t="str">
            <v>ЛФЛА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КСП Химик</v>
          </cell>
        </row>
        <row r="27">
          <cell r="I27" t="str">
            <v>КСП Химик</v>
          </cell>
        </row>
        <row r="28">
          <cell r="I28" t="str">
            <v>КСП Химик</v>
          </cell>
        </row>
        <row r="29">
          <cell r="I29" t="str">
            <v>КСП Химик</v>
          </cell>
        </row>
        <row r="30">
          <cell r="I30" t="str">
            <v>КСП Химик</v>
          </cell>
        </row>
        <row r="31">
          <cell r="I31" t="str">
            <v>КСП Химик</v>
          </cell>
        </row>
        <row r="32">
          <cell r="I32" t="str">
            <v>КСП Химик</v>
          </cell>
        </row>
        <row r="33">
          <cell r="I33" t="str">
            <v>КСП Химик</v>
          </cell>
        </row>
        <row r="34">
          <cell r="I34" t="str">
            <v>EXE</v>
          </cell>
        </row>
        <row r="35">
          <cell r="I35" t="str">
            <v>EXE</v>
          </cell>
        </row>
        <row r="36">
          <cell r="I36" t="str">
            <v>EXE</v>
          </cell>
        </row>
        <row r="37">
          <cell r="I37" t="str">
            <v>EXE</v>
          </cell>
        </row>
        <row r="38">
          <cell r="I38" t="str">
            <v>EXE</v>
          </cell>
        </row>
        <row r="39">
          <cell r="I39" t="str">
            <v>EXE</v>
          </cell>
        </row>
        <row r="40">
          <cell r="I40" t="str">
            <v>EXE</v>
          </cell>
        </row>
        <row r="41">
          <cell r="I41" t="str">
            <v>EXE</v>
          </cell>
        </row>
        <row r="42">
          <cell r="I42" t="str">
            <v>СФП Football.By</v>
          </cell>
        </row>
        <row r="43">
          <cell r="I43" t="str">
            <v>СФП Football.By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50">
          <cell r="I50" t="str">
            <v>Профессионалы прогноза</v>
          </cell>
        </row>
        <row r="51">
          <cell r="I51" t="str">
            <v>Профессионалы прогноза</v>
          </cell>
        </row>
        <row r="52">
          <cell r="I52" t="str">
            <v>Профессионалы прогноза</v>
          </cell>
        </row>
        <row r="53">
          <cell r="I53" t="str">
            <v>Профессионалы прогноза</v>
          </cell>
        </row>
        <row r="54">
          <cell r="I54" t="str">
            <v>Профессионалы прогноза</v>
          </cell>
        </row>
        <row r="55">
          <cell r="I55" t="str">
            <v>Профессионалы прогноза</v>
          </cell>
        </row>
        <row r="56">
          <cell r="I56" t="str">
            <v>Профессионалы прогноза</v>
          </cell>
        </row>
        <row r="57">
          <cell r="I57" t="str">
            <v>Профессионалы прогноза</v>
          </cell>
        </row>
        <row r="58">
          <cell r="I58" t="str">
            <v> АСП "Погоня"</v>
          </cell>
        </row>
        <row r="59">
          <cell r="I59" t="str">
            <v> АСП "Погоня"</v>
          </cell>
        </row>
        <row r="60">
          <cell r="I60" t="str">
            <v> АСП "Погоня"</v>
          </cell>
        </row>
        <row r="61">
          <cell r="I61" t="str">
            <v> АСП "Погоня"</v>
          </cell>
        </row>
        <row r="62">
          <cell r="I62" t="str">
            <v> АСП "Погоня"</v>
          </cell>
        </row>
        <row r="63">
          <cell r="I63" t="str">
            <v> АСП "Погоня"</v>
          </cell>
        </row>
        <row r="64">
          <cell r="I64" t="str">
            <v> АСП "Погоня"</v>
          </cell>
        </row>
        <row r="65">
          <cell r="I65" t="str">
            <v> АСП "Погоня"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zoomScale="85" zoomScaleNormal="85" zoomScalePageLayoutView="0" workbookViewId="0" topLeftCell="A1">
      <selection activeCell="G26" sqref="G26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6.00390625" style="0" customWidth="1"/>
    <col min="8" max="9" width="2.875" style="0" customWidth="1"/>
    <col min="10" max="10" width="4.625" style="0" customWidth="1"/>
    <col min="11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[b][color=#FF0000][u][size=150]ЛФЛА – Профессионалы прогноза[/u] 2:5 (141-150)[/size][/color][/b]</v>
      </c>
      <c r="C2" s="172" t="s">
        <v>5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52" t="s">
        <v>49</v>
      </c>
      <c r="O2" s="153"/>
      <c r="P2" s="154"/>
      <c r="Q2" s="93"/>
      <c r="R2" s="94"/>
      <c r="S2" s="94"/>
      <c r="T2" s="95"/>
      <c r="U2" s="149" t="s">
        <v>41</v>
      </c>
      <c r="V2" s="150"/>
      <c r="W2" s="151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[b](матч окончен!)[/b]</v>
      </c>
      <c r="C3" s="174" t="s">
        <v>6</v>
      </c>
      <c r="D3" s="175"/>
      <c r="E3" s="175"/>
      <c r="F3" s="175"/>
      <c r="G3" s="176"/>
      <c r="H3" s="71" t="s">
        <v>7</v>
      </c>
      <c r="I3" s="72"/>
      <c r="J3" s="72"/>
      <c r="K3" s="40"/>
      <c r="L3" s="48"/>
      <c r="M3" s="177" t="s">
        <v>10</v>
      </c>
      <c r="N3" s="152" t="s">
        <v>50</v>
      </c>
      <c r="O3" s="153"/>
      <c r="P3" s="154"/>
      <c r="Q3" s="91"/>
      <c r="R3" s="92"/>
      <c r="S3" s="92"/>
      <c r="T3" s="92"/>
      <c r="U3" s="152" t="s">
        <v>42</v>
      </c>
      <c r="V3" s="153"/>
      <c r="W3" s="154"/>
      <c r="X3" s="34"/>
      <c r="Y3" s="34"/>
      <c r="Z3" s="109" t="str">
        <f>IF(LEN(N3)=0," ",N3)</f>
        <v>Andy</v>
      </c>
      <c r="AA3" s="110" t="str">
        <f>IF(LEN(U3)=0," ",U3)</f>
        <v>ESI2607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80" t="s">
        <v>0</v>
      </c>
      <c r="D4" s="181"/>
      <c r="E4" s="181"/>
      <c r="F4" s="181"/>
      <c r="G4" s="182"/>
      <c r="H4" s="54" t="s">
        <v>7</v>
      </c>
      <c r="I4" s="183" t="s">
        <v>8</v>
      </c>
      <c r="J4" s="184"/>
      <c r="K4" s="47"/>
      <c r="L4" s="47"/>
      <c r="M4" s="178"/>
      <c r="N4" s="136" t="s">
        <v>0</v>
      </c>
      <c r="O4" s="136"/>
      <c r="P4" s="137"/>
      <c r="Q4" s="98" t="s">
        <v>13</v>
      </c>
      <c r="R4" s="158" t="s">
        <v>9</v>
      </c>
      <c r="S4" s="159"/>
      <c r="T4" s="98" t="s">
        <v>13</v>
      </c>
      <c r="U4" s="160" t="s">
        <v>0</v>
      </c>
      <c r="V4" s="136"/>
      <c r="W4" s="137"/>
      <c r="X4" s="39"/>
      <c r="Y4" s="40"/>
      <c r="Z4" s="155" t="s">
        <v>3</v>
      </c>
      <c r="AA4" s="156"/>
    </row>
    <row r="5" spans="2:27" ht="13.5" customHeight="1">
      <c r="B5" s="3" t="str">
        <f>IF(L5=0,IF(X5=0,CONCATENATE(C5," - матч перенесен"),CONCATENATE(C5," - ",I5,":",J5)),C5)</f>
        <v>27.09.2011 ЦСКА - Интер - 2:3</v>
      </c>
      <c r="C5" s="167" t="s">
        <v>17</v>
      </c>
      <c r="D5" s="168"/>
      <c r="E5" s="168"/>
      <c r="F5" s="168"/>
      <c r="G5" s="169"/>
      <c r="H5" s="54"/>
      <c r="I5" s="23">
        <v>2</v>
      </c>
      <c r="J5" s="123">
        <v>3</v>
      </c>
      <c r="K5" s="50"/>
      <c r="L5" s="22">
        <f>IF(OR(LEN(I5)=0,LEN(J5)=0),1,0)</f>
        <v>0</v>
      </c>
      <c r="M5" s="178"/>
      <c r="N5" s="8">
        <v>7</v>
      </c>
      <c r="O5" s="8">
        <v>6</v>
      </c>
      <c r="P5" s="9">
        <v>4</v>
      </c>
      <c r="Q5" s="10">
        <f>IF(X5=0,0,IF(X5=1,N5,IF(X5=2,O5,IF(X5=3,P5," "))))</f>
        <v>4</v>
      </c>
      <c r="R5" s="11">
        <f>IF(Y5=0," ",IF(X5=0,IF(AND(N5&gt;U5,O5&gt;V5,P5&gt;W5),1,0),IF(X5=1,IF(N5&gt;U5,1,0),IF(X5=2,IF(O5&gt;V5,1,0),IF(P5&gt;W5,1,0)))))</f>
        <v>0</v>
      </c>
      <c r="S5" s="10">
        <f>IF(Y5=0," ",IF(X5=0,IF(AND(N5&lt;U5,O5&lt;V5,P5&lt;W5),1,0),IF(X5=1,IF(N5&lt;U5,1,0),IF(X5=2,IF(O5&lt;V5,1,0),IF(P5&lt;W5,1,0)))))</f>
        <v>1</v>
      </c>
      <c r="T5" s="10">
        <f>IF(X5=0,0,IF(X5=1,U5,IF(X5=2,V5,IF(X5=3,W5," "))))</f>
        <v>5</v>
      </c>
      <c r="U5" s="23">
        <v>6</v>
      </c>
      <c r="V5" s="8">
        <v>7</v>
      </c>
      <c r="W5" s="9">
        <v>5</v>
      </c>
      <c r="X5" s="4">
        <f>IF(OR(LEN($I$5)=0,LEN($J$5)=0),"",IF(OR($I$5="-",$J$5="-"),0,IF($I$5=$J$5,2,IF($I$5&gt;$J$5,1,3))))</f>
        <v>3</v>
      </c>
      <c r="Y5" s="22">
        <f>IF(OR(LEN($I$5)=0,LEN($J$5)=0,LEN(N5)=0,LEN(O5)=0,LEN(P5)=0,LEN(U5)=0,LEN(V5)=0,LEN(W5)=0),0,1)</f>
        <v>1</v>
      </c>
      <c r="Z5" s="107">
        <f>SUM(R5:R7,R9:R11)</f>
        <v>2</v>
      </c>
      <c r="AA5" s="108">
        <f>SUM(S5:S7,S9:S11)</f>
        <v>3</v>
      </c>
    </row>
    <row r="6" spans="2:27" ht="13.5" customHeight="1">
      <c r="B6" s="3" t="str">
        <f>IF(L6=0,IF(X6=0,CONCATENATE(C6," - матч перенесен"),CONCATENATE(C6," - ",I6,":",J6)),C6)</f>
        <v>27.09.2011 Бавария - Манчестер Сити - 2:0</v>
      </c>
      <c r="C6" s="167" t="s">
        <v>18</v>
      </c>
      <c r="D6" s="168"/>
      <c r="E6" s="168"/>
      <c r="F6" s="168"/>
      <c r="G6" s="169"/>
      <c r="H6" s="54"/>
      <c r="I6" s="8">
        <v>2</v>
      </c>
      <c r="J6" s="24">
        <v>0</v>
      </c>
      <c r="K6" s="51"/>
      <c r="L6" s="5">
        <f>IF(OR(LEN(I6)=0,LEN(J6)=0),1,0)</f>
        <v>0</v>
      </c>
      <c r="M6" s="178"/>
      <c r="N6" s="8">
        <v>9</v>
      </c>
      <c r="O6" s="8">
        <v>3</v>
      </c>
      <c r="P6" s="9">
        <v>1</v>
      </c>
      <c r="Q6" s="10">
        <f>IF(X6=0,0,IF(X6=1,N6,IF(X6=2,O6,IF(X6=3,P6," "))))</f>
        <v>9</v>
      </c>
      <c r="R6" s="11">
        <f>IF(Y6=0," ",IF(X6=0,IF(AND(N6&gt;U6,O6&gt;V6,P6&gt;W6),1,0),IF(X6=1,IF(N6&gt;U6,1,0),IF(X6=2,IF(O6&gt;V6,1,0),IF(P6&gt;W6,1,0)))))</f>
        <v>0</v>
      </c>
      <c r="S6" s="10">
        <f>IF(Y6=0," ",IF(X6=0,IF(AND(N6&lt;U6,O6&lt;V6,P6&lt;W6),1,0),IF(X6=1,IF(N6&lt;U6,1,0),IF(X6=2,IF(O6&lt;V6,1,0),IF(P6&lt;W6,1,0)))))</f>
        <v>0</v>
      </c>
      <c r="T6" s="10">
        <f>IF(X6=0,0,IF(X6=1,U6,IF(X6=2,V6,IF(X6=3,W6," "))))</f>
        <v>9</v>
      </c>
      <c r="U6" s="8">
        <v>9</v>
      </c>
      <c r="V6" s="8">
        <v>3</v>
      </c>
      <c r="W6" s="9">
        <v>1</v>
      </c>
      <c r="X6" s="4">
        <f>IF(OR(LEN($I$6)=0,LEN($J$6)=0),"",IF(OR($I$6="-",$J$6="-"),0,IF($I$6=$J$6,2,IF($I$6&gt;$J$6,1,3))))</f>
        <v>1</v>
      </c>
      <c r="Y6" s="5">
        <f>IF(OR(LEN($I$6)=0,LEN($J$6)=0,LEN(N6)=0,LEN(O6)=0,LEN(P6)=0,LEN(U6)=0,LEN(V6)=0,LEN(W6)=0),0,1)</f>
        <v>1</v>
      </c>
      <c r="Z6" s="155" t="s">
        <v>4</v>
      </c>
      <c r="AA6" s="156"/>
    </row>
    <row r="7" spans="2:27" ht="13.5" customHeight="1" thickBot="1">
      <c r="B7" s="3" t="str">
        <f>IF(L7=0,IF(X7=0,CONCATENATE(C7," - матч перенесен"),CONCATENATE(C7," - ",I7,":",J7)),C7)</f>
        <v>27.09.2011 Трабзонспор - Лилль - 1:1</v>
      </c>
      <c r="C7" s="167" t="s">
        <v>19</v>
      </c>
      <c r="D7" s="168"/>
      <c r="E7" s="168"/>
      <c r="F7" s="168"/>
      <c r="G7" s="169"/>
      <c r="H7" s="54"/>
      <c r="I7" s="27">
        <v>1</v>
      </c>
      <c r="J7" s="28">
        <v>1</v>
      </c>
      <c r="K7" s="52"/>
      <c r="L7" s="19">
        <f>IF(OR(LEN(I7)=0,LEN(J7)=0),1,0)</f>
        <v>0</v>
      </c>
      <c r="M7" s="178"/>
      <c r="N7" s="8">
        <v>2</v>
      </c>
      <c r="O7" s="8">
        <v>5</v>
      </c>
      <c r="P7" s="9">
        <v>8</v>
      </c>
      <c r="Q7" s="10">
        <f>IF(X7=0,0,IF(X7=1,N7,IF(X7=2,O7,IF(X7=3,P7," "))))</f>
        <v>5</v>
      </c>
      <c r="R7" s="96">
        <f>IF(Y7=0," ",IF(X7=0,IF(AND(N7&gt;U7,O7&gt;V7,P7&gt;W7),1,0),IF(X7=1,IF(N7&gt;U7,1,0),IF(X7=2,IF(O7&gt;V7,1,0),IF(P7&gt;W7,1,0)))))</f>
        <v>1</v>
      </c>
      <c r="S7" s="18">
        <f>IF(Y7=0," ",IF(X7=0,IF(AND(N7&lt;U7,O7&lt;V7,P7&lt;W7),1,0),IF(X7=1,IF(N7&lt;U7,1,0),IF(X7=2,IF(O7&lt;V7,1,0),IF(P7&lt;W7,1,0)))))</f>
        <v>0</v>
      </c>
      <c r="T7" s="10">
        <f>IF(X7=0,0,IF(X7=1,U7,IF(X7=2,V7,IF(X7=3,W7," "))))</f>
        <v>4</v>
      </c>
      <c r="U7" s="8">
        <v>2</v>
      </c>
      <c r="V7" s="8">
        <v>4</v>
      </c>
      <c r="W7" s="9">
        <v>8</v>
      </c>
      <c r="X7" s="4">
        <f>IF(OR(LEN($I$7)=0,LEN($J$7)=0),"",IF(OR($I$7="-",$J$7="-"),0,IF($I$7=$J$7,2,IF($I$7&gt;$J$7,1,3))))</f>
        <v>2</v>
      </c>
      <c r="Y7" s="5">
        <f>IF(OR(LEN($I$7)=0,LEN($J$7)=0,LEN(N7)=0,LEN(O7)=0,LEN(P7)=0,LEN(U7)=0,LEN(V7)=0,LEN(W7)=0),0,1)</f>
        <v>1</v>
      </c>
      <c r="Z7" s="107">
        <f>IF(Z5-AA5&gt;0,Z5-AA5,0)</f>
        <v>0</v>
      </c>
      <c r="AA7" s="108">
        <f>IF(Z5-AA5&lt;0,AA5-Z5,0)</f>
        <v>1</v>
      </c>
    </row>
    <row r="8" spans="2:27" ht="13.5" customHeight="1" thickBot="1">
      <c r="B8" s="3" t="s">
        <v>12</v>
      </c>
      <c r="C8" s="180" t="s">
        <v>1</v>
      </c>
      <c r="D8" s="181"/>
      <c r="E8" s="181"/>
      <c r="F8" s="181"/>
      <c r="G8" s="182"/>
      <c r="H8" s="54" t="s">
        <v>7</v>
      </c>
      <c r="I8" s="29"/>
      <c r="J8" s="30"/>
      <c r="K8" s="53"/>
      <c r="L8" s="6">
        <f>SUM(L5:L7,L9:L11)</f>
        <v>0</v>
      </c>
      <c r="M8" s="178"/>
      <c r="N8" s="142" t="s">
        <v>1</v>
      </c>
      <c r="O8" s="142"/>
      <c r="P8" s="143"/>
      <c r="Q8" s="21"/>
      <c r="R8" s="97"/>
      <c r="S8" s="90"/>
      <c r="T8" s="21"/>
      <c r="U8" s="157" t="s">
        <v>1</v>
      </c>
      <c r="V8" s="142"/>
      <c r="W8" s="143"/>
      <c r="X8" s="41"/>
      <c r="Y8" s="42"/>
      <c r="Z8" s="138" t="s">
        <v>14</v>
      </c>
      <c r="AA8" s="139"/>
    </row>
    <row r="9" spans="2:27" ht="13.5" customHeight="1">
      <c r="B9" s="3" t="str">
        <f>IF(L9=0,IF(X9=0,CONCATENATE(C9," - матч перенесен"),CONCATENATE(C9," - ",I9,":",J9)),C9)</f>
        <v>28.09.2011 Зенит - Порту - 3:1</v>
      </c>
      <c r="C9" s="167" t="s">
        <v>20</v>
      </c>
      <c r="D9" s="168"/>
      <c r="E9" s="168"/>
      <c r="F9" s="168"/>
      <c r="G9" s="169"/>
      <c r="H9" s="54"/>
      <c r="I9" s="23">
        <v>3</v>
      </c>
      <c r="J9" s="24">
        <v>1</v>
      </c>
      <c r="K9" s="51"/>
      <c r="L9" s="22">
        <f>IF(OR(LEN(I9)=0,LEN(J9)=0),1,0)</f>
        <v>0</v>
      </c>
      <c r="M9" s="178"/>
      <c r="N9" s="8">
        <v>5</v>
      </c>
      <c r="O9" s="8">
        <v>1</v>
      </c>
      <c r="P9" s="9">
        <v>8</v>
      </c>
      <c r="Q9" s="10">
        <f>IF(X9=0,0,IF(X9=1,N9,IF(X9=2,O9,IF(X9=3,P9," "))))</f>
        <v>5</v>
      </c>
      <c r="R9" s="11">
        <f>IF(Y9=0," ",IF(X9=0,IF(AND(N9&gt;U9,O9&gt;V9,P9&gt;W9),1,0),IF(X9=1,IF(N9&gt;U9,1,0),IF(X9=2,IF(O9&gt;V9,1,0),IF(P9&gt;W9,1,0)))))</f>
        <v>1</v>
      </c>
      <c r="S9" s="10">
        <f>IF(Y9=0," ",IF(X9=0,IF(AND(N9&lt;U9,O9&lt;V9,P9&lt;W9),1,0),IF(X9=1,IF(N9&lt;U9,1,0),IF(X9=2,IF(O9&lt;V9,1,0),IF(P9&lt;W9,1,0)))))</f>
        <v>0</v>
      </c>
      <c r="T9" s="10">
        <f>IF(X9=0,0,IF(X9=1,U9,IF(X9=2,V9,IF(X9=3,W9," "))))</f>
        <v>2</v>
      </c>
      <c r="U9" s="8">
        <v>2</v>
      </c>
      <c r="V9" s="8">
        <v>7</v>
      </c>
      <c r="W9" s="9">
        <v>6</v>
      </c>
      <c r="X9" s="4">
        <f>IF(OR(LEN($I$9)=0,LEN($J$9)=0),"",IF(OR($I$9="-",$J$9="-"),0,IF($I$9=$J$9,2,IF($I$9&gt;$J$9,1,3))))</f>
        <v>1</v>
      </c>
      <c r="Y9" s="22">
        <f>IF(OR(LEN($I$9)=0,LEN($J$9)=0,LEN(N9)=0,LEN(O9)=0,LEN(P9)=0,LEN(U9)=0,LEN(V9)=0,LEN(W9)=0),0,1)</f>
        <v>1</v>
      </c>
      <c r="Z9" s="107">
        <f>SUM(Q5:Q7,Q9:Q11)</f>
        <v>34</v>
      </c>
      <c r="AA9" s="108">
        <f>SUM(T5:T7,T9:T11)</f>
        <v>37</v>
      </c>
    </row>
    <row r="10" spans="2:27" ht="13.5" customHeight="1">
      <c r="B10" s="3" t="str">
        <f>IF(L10=0,IF(X10=0,CONCATENATE(C10," - матч перенесен"),CONCATENATE(C10," - ",I10,":",J10)),C10)</f>
        <v>28.09.2011 Валенсия - Челси - 1:1</v>
      </c>
      <c r="C10" s="167" t="s">
        <v>21</v>
      </c>
      <c r="D10" s="168"/>
      <c r="E10" s="168"/>
      <c r="F10" s="168"/>
      <c r="G10" s="169"/>
      <c r="H10" s="54"/>
      <c r="I10" s="23">
        <v>1</v>
      </c>
      <c r="J10" s="24">
        <v>1</v>
      </c>
      <c r="K10" s="51"/>
      <c r="L10" s="5">
        <f>IF(OR(LEN(I10)=0,LEN(J10)=0),1,0)</f>
        <v>0</v>
      </c>
      <c r="M10" s="178"/>
      <c r="N10" s="8">
        <v>2</v>
      </c>
      <c r="O10" s="8">
        <v>4</v>
      </c>
      <c r="P10" s="9">
        <v>9</v>
      </c>
      <c r="Q10" s="10">
        <f>IF(X10=0,0,IF(X10=1,N10,IF(X10=2,O10,IF(X10=3,P10," "))))</f>
        <v>4</v>
      </c>
      <c r="R10" s="11">
        <f>IF(Y10=0," ",IF(X10=0,IF(AND(N10&gt;U10,O10&gt;V10,P10&gt;W10),1,0),IF(X10=1,IF(N10&gt;U10,1,0),IF(X10=2,IF(O10&gt;V10,1,0),IF(P10&gt;W10,1,0)))))</f>
        <v>0</v>
      </c>
      <c r="S10" s="10">
        <f>IF(Y10=0," ",IF(X10=0,IF(AND(N10&lt;U10,O10&lt;V10,P10&lt;W10),1,0),IF(X10=1,IF(N10&lt;U10,1,0),IF(X10=2,IF(O10&lt;V10,1,0),IF(P10&lt;W10,1,0)))))</f>
        <v>1</v>
      </c>
      <c r="T10" s="10">
        <f>IF(X10=0,0,IF(X10=1,U10,IF(X10=2,V10,IF(X10=3,W10," "))))</f>
        <v>8</v>
      </c>
      <c r="U10" s="8">
        <v>4</v>
      </c>
      <c r="V10" s="8">
        <v>8</v>
      </c>
      <c r="W10" s="9">
        <v>3</v>
      </c>
      <c r="X10" s="4">
        <f>IF(OR(LEN($I$10)=0,LEN($J$10)=0),"",IF(OR($I$10="-",$J$10="-"),0,IF($I$10=$J$10,2,IF($I$10&gt;$J$10,1,3))))</f>
        <v>2</v>
      </c>
      <c r="Y10" s="5">
        <f>IF(OR(LEN($I$10)=0,LEN($J$10)=0,LEN(N10)=0,LEN(O10)=0,LEN(P10)=0,LEN(U10)=0,LEN(V10)=0,LEN(W10)=0),0,1)</f>
        <v>1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28.09.2011 Марсель - Боруссия Д - 3:0</v>
      </c>
      <c r="C11" s="167" t="s">
        <v>22</v>
      </c>
      <c r="D11" s="168"/>
      <c r="E11" s="168"/>
      <c r="F11" s="168"/>
      <c r="G11" s="169"/>
      <c r="H11" s="54"/>
      <c r="I11" s="25">
        <v>3</v>
      </c>
      <c r="J11" s="26">
        <v>0</v>
      </c>
      <c r="K11" s="50"/>
      <c r="L11" s="19">
        <f>IF(OR(LEN(I11)=0,LEN(J11)=0),1,0)</f>
        <v>0</v>
      </c>
      <c r="M11" s="178"/>
      <c r="N11" s="16">
        <v>7</v>
      </c>
      <c r="O11" s="13">
        <v>3</v>
      </c>
      <c r="P11" s="14">
        <v>6</v>
      </c>
      <c r="Q11" s="10">
        <f>IF(X11=0,0,IF(X11=1,N11,IF(X11=2,O11,IF(X11=3,P11," "))))</f>
        <v>7</v>
      </c>
      <c r="R11" s="11">
        <f>IF(Y11=0," ",IF(X11=0,IF(AND(N11&gt;U11,O11&gt;V11,P11&gt;W11),1,0),IF(X11=1,IF(N11&gt;U11,1,0),IF(X11=2,IF(O11&gt;V11,1,0),IF(P11&gt;W11,1,0)))))</f>
        <v>0</v>
      </c>
      <c r="S11" s="10">
        <f>IF(Y11=0," ",IF(X11=0,IF(AND(N11&lt;U11,O11&lt;V11,P11&lt;W11),1,0),IF(X11=1,IF(N11&lt;U11,1,0),IF(X11=2,IF(O11&lt;V11,1,0),IF(P11&lt;W11,1,0)))))</f>
        <v>1</v>
      </c>
      <c r="T11" s="10">
        <f>IF(X11=0,0,IF(X11=1,U11,IF(X11=2,V11,IF(X11=3,W11," "))))</f>
        <v>9</v>
      </c>
      <c r="U11" s="8">
        <v>9</v>
      </c>
      <c r="V11" s="8">
        <v>5</v>
      </c>
      <c r="W11" s="9">
        <v>1</v>
      </c>
      <c r="X11" s="4">
        <f>IF(OR(LEN($I$11)=0,LEN($J$11)=0),"",IF(OR($I$11="-",$J$11="-"),0,IF($I$11=$J$11,2,IF($I$11&gt;$J$11,1,3))))</f>
        <v>1</v>
      </c>
      <c r="Y11" s="5">
        <f>IF(OR(LEN($I$11)=0,LEN($J$11)=0,LEN(N11)=0,LEN(O11)=0,LEN(P11)=0,LEN(U11)=0,LEN(V11)=0,LEN(W11)=0),0,1)</f>
        <v>1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[color=#FF0000][u]Andy – ESI2607[/u] 2:3 [/color] (разница 0:1) (34-37)[/b]</v>
      </c>
      <c r="C12" s="170" t="str">
        <f>IF(LEN(N2)=0," ",N2)</f>
        <v>ЛФЛА</v>
      </c>
      <c r="D12" s="171"/>
      <c r="E12" s="171"/>
      <c r="F12" s="171"/>
      <c r="G12" s="122" t="str">
        <f>IF(LEN(U2)=0," ",U2)</f>
        <v>Профессионалы прогноза</v>
      </c>
      <c r="H12" s="63"/>
      <c r="I12" s="40"/>
      <c r="J12" s="40"/>
      <c r="K12" s="40"/>
      <c r="L12" s="64"/>
      <c r="M12" s="178"/>
      <c r="N12" s="149" t="s">
        <v>51</v>
      </c>
      <c r="O12" s="150"/>
      <c r="P12" s="151"/>
      <c r="Q12" s="36"/>
      <c r="R12" s="36"/>
      <c r="S12" s="36"/>
      <c r="T12" s="36"/>
      <c r="U12" s="149" t="s">
        <v>43</v>
      </c>
      <c r="V12" s="150"/>
      <c r="W12" s="151"/>
      <c r="X12" s="60">
        <f>IF(COUNTIF(X5:X7,0)+COUNTIF(X9:X11,0)&gt;2," - переигровка",IF(L8=0,"",IF(L8&gt;4,CONCATENATE(" (",L8," матчей осталось)"),IF(L8=1," (1 матч остался)",CONCATENATE(" (",L8," матча осталось)")))))</f>
      </c>
      <c r="Y12" s="60"/>
      <c r="Z12" s="109" t="str">
        <f>IF(LEN(N12)=0," ",N12)</f>
        <v>Гудкэт</v>
      </c>
      <c r="AA12" s="110" t="str">
        <f>IF(LEN(U12)=0," ",U12)</f>
        <v>URSAlex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Andy
1 тайм:[/b]
1. 7-6-4
2. 9-3-1
3. 2-5-8</v>
      </c>
      <c r="C13" s="161" t="s">
        <v>2</v>
      </c>
      <c r="D13" s="162"/>
      <c r="E13" s="162"/>
      <c r="F13" s="162"/>
      <c r="G13" s="163"/>
      <c r="H13" s="66"/>
      <c r="I13" s="55"/>
      <c r="J13" s="55"/>
      <c r="K13" s="55"/>
      <c r="L13" s="49"/>
      <c r="M13" s="178"/>
      <c r="N13" s="136" t="s">
        <v>0</v>
      </c>
      <c r="O13" s="136"/>
      <c r="P13" s="137"/>
      <c r="Q13" s="98" t="s">
        <v>13</v>
      </c>
      <c r="R13" s="158" t="s">
        <v>9</v>
      </c>
      <c r="S13" s="159"/>
      <c r="T13" s="98" t="s">
        <v>13</v>
      </c>
      <c r="U13" s="160" t="s">
        <v>0</v>
      </c>
      <c r="V13" s="136"/>
      <c r="W13" s="137"/>
      <c r="X13" s="61"/>
      <c r="Y13" s="55"/>
      <c r="Z13" s="155" t="s">
        <v>3</v>
      </c>
      <c r="AA13" s="156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5-1-8
5. 2-4-9
6. 7-3-6</v>
      </c>
      <c r="C14" s="165">
        <f>SUM(Z7,Z16,Z25,Z34)</f>
        <v>2</v>
      </c>
      <c r="D14" s="166"/>
      <c r="E14" s="166"/>
      <c r="F14" s="166"/>
      <c r="G14" s="80">
        <f>SUM(AA7,AA16,AA25,AA34)</f>
        <v>5</v>
      </c>
      <c r="H14" s="66"/>
      <c r="I14" s="55"/>
      <c r="J14" s="55"/>
      <c r="K14" s="55"/>
      <c r="L14" s="49"/>
      <c r="M14" s="178"/>
      <c r="N14" s="8">
        <v>8</v>
      </c>
      <c r="O14" s="8">
        <v>4</v>
      </c>
      <c r="P14" s="9">
        <v>6</v>
      </c>
      <c r="Q14" s="10">
        <f>IF(X14=0,0,IF(X14=1,N14,IF(X14=2,O14,IF(X14=3,P14," "))))</f>
        <v>6</v>
      </c>
      <c r="R14" s="11">
        <f>IF(Y14=0," ",IF(X14=0,IF(AND(N14&gt;U14,O14&gt;V14,P14&gt;W14),1,0),IF(X14=1,IF(N14&gt;U14,1,0),IF(X14=2,IF(O14&gt;V14,1,0),IF(P14&gt;W14,1,0)))))</f>
        <v>0</v>
      </c>
      <c r="S14" s="10">
        <f>IF(Y14=0," ",IF(X14=0,IF(AND(N14&lt;U14,O14&lt;V14,P14&lt;W14),1,0),IF(X14=1,IF(N14&lt;U14,1,0),IF(X14=2,IF(O14&lt;V14,1,0),IF(P14&lt;W14,1,0)))))</f>
        <v>0</v>
      </c>
      <c r="T14" s="10">
        <f>IF(X14=0,0,IF(X14=1,U14,IF(X14=2,V14,IF(X14=3,W14," "))))</f>
        <v>6</v>
      </c>
      <c r="U14" s="8">
        <v>7</v>
      </c>
      <c r="V14" s="8">
        <v>4</v>
      </c>
      <c r="W14" s="9">
        <v>6</v>
      </c>
      <c r="X14" s="32">
        <f>IF(OR(LEN($I$5)=0,LEN($J$5)=0),"",IF(OR($I$5="-",$J$5="-"),0,IF($I$5=$J$5,2,IF($I$5&gt;$J$5,1,3))))</f>
        <v>3</v>
      </c>
      <c r="Y14" s="22">
        <f>IF(OR(LEN($I$5)=0,LEN($J$5)=0,LEN(N14)=0,LEN(O14)=0,LEN(P14)=0,LEN(U14)=0,LEN(V14)=0,LEN(W14)=0),0,1)</f>
        <v>1</v>
      </c>
      <c r="Z14" s="134">
        <f>SUM(R14:R16,R18:R20)</f>
        <v>1</v>
      </c>
      <c r="AA14" s="135">
        <f>SUM(S14:S16,S18:S20)</f>
        <v>2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ESI2607
1 тайм:[/b]
1. 6-7-5
2. 9-3-1
3. 2-4-8</v>
      </c>
      <c r="C15" s="161" t="s">
        <v>14</v>
      </c>
      <c r="D15" s="162"/>
      <c r="E15" s="162"/>
      <c r="F15" s="162"/>
      <c r="G15" s="163"/>
      <c r="H15" s="67"/>
      <c r="I15" s="65"/>
      <c r="J15" s="65"/>
      <c r="K15" s="65"/>
      <c r="L15" s="68"/>
      <c r="M15" s="178"/>
      <c r="N15" s="8">
        <v>7</v>
      </c>
      <c r="O15" s="8">
        <v>5</v>
      </c>
      <c r="P15" s="9">
        <v>1</v>
      </c>
      <c r="Q15" s="10">
        <f>IF(X15=0,0,IF(X15=1,N15,IF(X15=2,O15,IF(X15=3,P15," "))))</f>
        <v>7</v>
      </c>
      <c r="R15" s="11">
        <f>IF(Y15=0," ",IF(X15=0,IF(AND(N15&gt;U15,O15&gt;V15,P15&gt;W15),1,0),IF(X15=1,IF(N15&gt;U15,1,0),IF(X15=2,IF(O15&gt;V15,1,0),IF(P15&gt;W15,1,0)))))</f>
        <v>0</v>
      </c>
      <c r="S15" s="10">
        <f>IF(Y15=0," ",IF(X15=0,IF(AND(N15&lt;U15,O15&lt;V15,P15&lt;W15),1,0),IF(X15=1,IF(N15&lt;U15,1,0),IF(X15=2,IF(O15&lt;V15,1,0),IF(P15&lt;W15,1,0)))))</f>
        <v>1</v>
      </c>
      <c r="T15" s="10">
        <f>IF(X15=0,0,IF(X15=1,U15,IF(X15=2,V15,IF(X15=3,W15," "))))</f>
        <v>8</v>
      </c>
      <c r="U15" s="8">
        <v>8</v>
      </c>
      <c r="V15" s="8">
        <v>5</v>
      </c>
      <c r="W15" s="9">
        <v>2</v>
      </c>
      <c r="X15" s="4">
        <f>IF(OR(LEN($I$6)=0,LEN($J$6)=0),"",IF(OR($I$6="-",$J$6="-"),0,IF($I$6=$J$6,2,IF($I$6&gt;$J$6,1,3))))</f>
        <v>1</v>
      </c>
      <c r="Y15" s="5">
        <f>IF(OR(LEN($I$6)=0,LEN($J$6)=0,LEN(N15)=0,LEN(O15)=0,LEN(P15)=0,LEN(U15)=0,LEN(V15)=0,LEN(W15)=0),0,1)</f>
        <v>1</v>
      </c>
      <c r="Z15" s="164" t="s">
        <v>4</v>
      </c>
      <c r="AA15" s="156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2-7-6
5. 4-8-3
6. 9-5-1</v>
      </c>
      <c r="C16" s="165">
        <f>SUM(Z9,Z18,Z27,Z36)</f>
        <v>141</v>
      </c>
      <c r="D16" s="166"/>
      <c r="E16" s="166"/>
      <c r="F16" s="166"/>
      <c r="G16" s="80">
        <f>SUM(AA9,AA18,AA27,AA36)</f>
        <v>150</v>
      </c>
      <c r="H16" s="70"/>
      <c r="I16" s="69"/>
      <c r="J16" s="69"/>
      <c r="K16" s="69"/>
      <c r="L16" s="69"/>
      <c r="M16" s="178"/>
      <c r="N16" s="8">
        <v>2</v>
      </c>
      <c r="O16" s="8">
        <v>3</v>
      </c>
      <c r="P16" s="9">
        <v>9</v>
      </c>
      <c r="Q16" s="10">
        <f>IF(X16=0,0,IF(X16=1,N16,IF(X16=2,O16,IF(X16=3,P16," "))))</f>
        <v>3</v>
      </c>
      <c r="R16" s="11">
        <f>IF(Y16=0," ",IF(X16=0,IF(AND(N16&gt;U16,O16&gt;V16,P16&gt;W16),1,0),IF(X16=1,IF(N16&gt;U16,1,0),IF(X16=2,IF(O16&gt;V16,1,0),IF(P16&gt;W16,1,0)))))</f>
        <v>0</v>
      </c>
      <c r="S16" s="10">
        <f>IF(Y16=0," ",IF(X16=0,IF(AND(N16&lt;U16,O16&lt;V16,P16&lt;W16),1,0),IF(X16=1,IF(N16&lt;U16,1,0),IF(X16=2,IF(O16&lt;V16,1,0),IF(P16&lt;W16,1,0)))))</f>
        <v>0</v>
      </c>
      <c r="T16" s="10">
        <f>IF(X16=0,0,IF(X16=1,U16,IF(X16=2,V16,IF(X16=3,W16," "))))</f>
        <v>3</v>
      </c>
      <c r="U16" s="8">
        <v>1</v>
      </c>
      <c r="V16" s="8">
        <v>3</v>
      </c>
      <c r="W16" s="9">
        <v>9</v>
      </c>
      <c r="X16" s="4">
        <f>IF(OR(LEN($I$7)=0,LEN($J$7)=0),"",IF(OR($I$7="-",$J$7="-"),0,IF($I$7=$J$7,2,IF($I$7&gt;$J$7,1,3))))</f>
        <v>2</v>
      </c>
      <c r="Y16" s="5">
        <f>IF(OR(LEN($I$7)=0,LEN($J$7)=0,LEN(N16)=0,LEN(O16)=0,LEN(P16)=0,LEN(U16)=0,LEN(V16)=0,LEN(W16)=0),0,1)</f>
        <v>1</v>
      </c>
      <c r="Z16" s="134">
        <f>IF(Z14-AA14&gt;0,Z14-AA14,0)</f>
        <v>0</v>
      </c>
      <c r="AA16" s="135">
        <f>IF(Z14-AA14&lt;0,AA14-Z14,0)</f>
        <v>1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[color=#FF0000][u]Гудкэт – URSAlex[/u] 1:2 [/color] (разница 0:1) (31-36)[/b]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8"/>
      <c r="N17" s="142" t="s">
        <v>1</v>
      </c>
      <c r="O17" s="142"/>
      <c r="P17" s="143"/>
      <c r="Q17" s="21"/>
      <c r="R17" s="97"/>
      <c r="S17" s="90"/>
      <c r="T17" s="21"/>
      <c r="U17" s="157" t="s">
        <v>1</v>
      </c>
      <c r="V17" s="142"/>
      <c r="W17" s="143"/>
      <c r="X17" s="31"/>
      <c r="Y17" s="17"/>
      <c r="Z17" s="138" t="s">
        <v>14</v>
      </c>
      <c r="AA17" s="139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Гудкэт
1 тайм:[/b]
1. 8-4-6
2. 7-5-1
3. 2-3-9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8"/>
      <c r="N18" s="8">
        <v>3</v>
      </c>
      <c r="O18" s="8">
        <v>5</v>
      </c>
      <c r="P18" s="9">
        <v>7</v>
      </c>
      <c r="Q18" s="10">
        <f>IF(X18=0,0,IF(X18=1,N18,IF(X18=2,O18,IF(X18=3,P18," "))))</f>
        <v>3</v>
      </c>
      <c r="R18" s="11">
        <f>IF(Y18=0," ",IF(X18=0,IF(AND(N18&gt;U18,O18&gt;V18,P18&gt;W18),1,0),IF(X18=1,IF(N18&gt;U18,1,0),IF(X18=2,IF(O18&gt;V18,1,0),IF(P18&gt;W18,1,0)))))</f>
        <v>0</v>
      </c>
      <c r="S18" s="10">
        <f>IF(Y18=0," ",IF(X18=0,IF(AND(N18&lt;U18,O18&lt;V18,P18&lt;W18),1,0),IF(X18=1,IF(N18&lt;U18,1,0),IF(X18=2,IF(O18&lt;V18,1,0),IF(P18&lt;W18,1,0)))))</f>
        <v>1</v>
      </c>
      <c r="T18" s="10">
        <f>IF(X18=0,0,IF(X18=1,U18,IF(X18=2,V18,IF(X18=3,W18," "))))</f>
        <v>8</v>
      </c>
      <c r="U18" s="8">
        <v>8</v>
      </c>
      <c r="V18" s="8">
        <v>5</v>
      </c>
      <c r="W18" s="9">
        <v>3</v>
      </c>
      <c r="X18" s="4">
        <f>IF(OR(LEN($I$9)=0,LEN($J$9)=0),"",IF(OR($I$9="-",$J$9="-"),0,IF($I$9=$J$9,2,IF($I$9&gt;$J$9,1,3))))</f>
        <v>1</v>
      </c>
      <c r="Y18" s="22">
        <f>IF(OR(LEN($I$9)=0,LEN($J$9)=0,LEN(N18)=0,LEN(O18)=0,LEN(P18)=0,LEN(U18)=0,LEN(V18)=0,LEN(W18)=0),0,1)</f>
        <v>1</v>
      </c>
      <c r="Z18" s="134">
        <f>SUM(Q14:Q16,Q18:Q20)</f>
        <v>31</v>
      </c>
      <c r="AA18" s="135">
        <f>SUM(T14:T16,T18:T20)</f>
        <v>36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3-5-7
5. 2-4-9
6. 8-1-6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8"/>
      <c r="N19" s="8">
        <v>2</v>
      </c>
      <c r="O19" s="8">
        <v>4</v>
      </c>
      <c r="P19" s="9">
        <v>9</v>
      </c>
      <c r="Q19" s="10">
        <f>IF(X19=0,0,IF(X19=1,N19,IF(X19=2,O19,IF(X19=3,P19," "))))</f>
        <v>4</v>
      </c>
      <c r="R19" s="11">
        <f>IF(Y19=0," ",IF(X19=0,IF(AND(N19&gt;U19,O19&gt;V19,P19&gt;W19),1,0),IF(X19=1,IF(N19&gt;U19,1,0),IF(X19=2,IF(O19&gt;V19,1,0),IF(P19&gt;W19,1,0)))))</f>
        <v>0</v>
      </c>
      <c r="S19" s="10">
        <f>IF(Y19=0," ",IF(X19=0,IF(AND(N19&lt;U19,O19&lt;V19,P19&lt;W19),1,0),IF(X19=1,IF(N19&lt;U19,1,0),IF(X19=2,IF(O19&lt;V19,1,0),IF(P19&lt;W19,1,0)))))</f>
        <v>0</v>
      </c>
      <c r="T19" s="10">
        <f>IF(X19=0,0,IF(X19=1,U19,IF(X19=2,V19,IF(X19=3,W19," "))))</f>
        <v>4</v>
      </c>
      <c r="U19" s="8">
        <v>1</v>
      </c>
      <c r="V19" s="8">
        <v>4</v>
      </c>
      <c r="W19" s="9">
        <v>9</v>
      </c>
      <c r="X19" s="4">
        <f>IF(OR(LEN($I$10)=0,LEN($J$10)=0),"",IF(OR($I$10="-",$J$10="-"),0,IF($I$10=$J$10,2,IF($I$10&gt;$J$10,1,3))))</f>
        <v>2</v>
      </c>
      <c r="Y19" s="5">
        <f>IF(OR(LEN($I$10)=0,LEN($J$10)=0,LEN(N19)=0,LEN(O19)=0,LEN(P19)=0,LEN(U19)=0,LEN(V19)=0,LEN(W19)=0),0,1)</f>
        <v>1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URSAlex
1 тайм:[/b]
1. 7-4-6
2. 8-5-2
3. 1-3-9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8"/>
      <c r="N20" s="113">
        <v>8</v>
      </c>
      <c r="O20" s="8">
        <v>1</v>
      </c>
      <c r="P20" s="9">
        <v>6</v>
      </c>
      <c r="Q20" s="10">
        <f>IF(X20=0,0,IF(X20=1,N20,IF(X20=2,O20,IF(X20=3,P20," "))))</f>
        <v>8</v>
      </c>
      <c r="R20" s="11">
        <f>IF(Y20=0," ",IF(X20=0,IF(AND(N20&gt;U20,O20&gt;V20,P20&gt;W20),1,0),IF(X20=1,IF(N20&gt;U20,1,0),IF(X20=2,IF(O20&gt;V20,1,0),IF(P20&gt;W20,1,0)))))</f>
        <v>1</v>
      </c>
      <c r="S20" s="10">
        <f>IF(Y20=0," ",IF(X20=0,IF(AND(N20&lt;U20,O20&lt;V20,P20&lt;W20),1,0),IF(X20=1,IF(N20&lt;U20,1,0),IF(X20=2,IF(O20&lt;V20,1,0),IF(P20&lt;W20,1,0)))))</f>
        <v>0</v>
      </c>
      <c r="T20" s="10">
        <f>IF(X20=0,0,IF(X20=1,U20,IF(X20=2,V20,IF(X20=3,W20," "))))</f>
        <v>7</v>
      </c>
      <c r="U20" s="113">
        <v>7</v>
      </c>
      <c r="V20" s="8">
        <v>6</v>
      </c>
      <c r="W20" s="9">
        <v>2</v>
      </c>
      <c r="X20" s="33">
        <f>IF(OR(LEN($I$11)=0,LEN($J$11)=0),"",IF(OR($I$11="-",$J$11="-"),0,IF($I$11=$J$11,2,IF($I$11&gt;$J$11,1,3))))</f>
        <v>1</v>
      </c>
      <c r="Y20" s="20">
        <f>IF(OR(LEN($I$11)=0,LEN($J$11)=0,LEN(N20)=0,LEN(O20)=0,LEN(P20)=0,LEN(U20)=0,LEN(V20)=0,LEN(W20)=0),0,1)</f>
        <v>1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8-5-3
5. 1-4-9
6. 7-6-2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8"/>
      <c r="N21" s="149" t="s">
        <v>52</v>
      </c>
      <c r="O21" s="150"/>
      <c r="P21" s="151"/>
      <c r="Q21" s="36"/>
      <c r="R21" s="36"/>
      <c r="S21" s="36"/>
      <c r="T21" s="36"/>
      <c r="U21" s="149" t="s">
        <v>44</v>
      </c>
      <c r="V21" s="150"/>
      <c r="W21" s="151"/>
      <c r="X21" s="55"/>
      <c r="Y21" s="55"/>
      <c r="Z21" s="132" t="str">
        <f>IF(LEN(N21)=0," ",N21)</f>
        <v>Roma</v>
      </c>
      <c r="AA21" s="133" t="str">
        <f>IF(LEN(U21)=0," ",U21)</f>
        <v>amelin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[color=#FF0000][u]Roma – amelin[/u] 1:4 [/color] (разница 0:3) (38-43)[/b]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8"/>
      <c r="N22" s="136" t="s">
        <v>0</v>
      </c>
      <c r="O22" s="136"/>
      <c r="P22" s="137"/>
      <c r="Q22" s="98" t="s">
        <v>13</v>
      </c>
      <c r="R22" s="158" t="s">
        <v>9</v>
      </c>
      <c r="S22" s="159"/>
      <c r="T22" s="98" t="s">
        <v>13</v>
      </c>
      <c r="U22" s="136" t="s">
        <v>0</v>
      </c>
      <c r="V22" s="136"/>
      <c r="W22" s="137"/>
      <c r="X22" s="55"/>
      <c r="Y22" s="55"/>
      <c r="Z22" s="155" t="s">
        <v>3</v>
      </c>
      <c r="AA22" s="156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Roma
1 тайм:[/b]
1. 1-2-9
2. 7-6-5
3. 3-4-8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8"/>
      <c r="N23" s="8">
        <v>1</v>
      </c>
      <c r="O23" s="8">
        <v>2</v>
      </c>
      <c r="P23" s="9">
        <v>9</v>
      </c>
      <c r="Q23" s="10">
        <f>IF(X23=0,0,IF(X23=1,N23,IF(X23=2,O23,IF(X23=3,P23," "))))</f>
        <v>9</v>
      </c>
      <c r="R23" s="11">
        <f>IF(Y23=0," ",IF(X23=0,IF(AND(N23&gt;U23,O23&gt;V23,P23&gt;W23),1,0),IF(X23=1,IF(N23&gt;U23,1,0),IF(X23=2,IF(O23&gt;V23,1,0),IF(P23&gt;W23,1,0)))))</f>
        <v>1</v>
      </c>
      <c r="S23" s="10">
        <f>IF(Y23=0," ",IF(X23=0,IF(AND(N23&lt;U23,O23&lt;V23,P23&lt;W23),1,0),IF(X23=1,IF(N23&lt;U23,1,0),IF(X23=2,IF(O23&lt;V23,1,0),IF(P23&lt;W23,1,0)))))</f>
        <v>0</v>
      </c>
      <c r="T23" s="10">
        <f>IF(X23=0,0,IF(X23=1,U23,IF(X23=2,V23,IF(X23=3,W23," "))))</f>
        <v>6</v>
      </c>
      <c r="U23" s="8">
        <v>2</v>
      </c>
      <c r="V23" s="8">
        <v>8</v>
      </c>
      <c r="W23" s="9">
        <v>6</v>
      </c>
      <c r="X23" s="32">
        <f>IF(OR(LEN($I$5)=0,LEN($J$5)=0),"",IF(OR($I$5="-",$J$5="-"),0,IF($I$5=$J$5,2,IF($I$5&gt;$J$5,1,3))))</f>
        <v>3</v>
      </c>
      <c r="Y23" s="22">
        <f>IF(OR(LEN($I$5)=0,LEN($J$5)=0,LEN(N23)=0,LEN(O23)=0,LEN(P23)=0,LEN(U23)=0,LEN(V23)=0,LEN(W23)=0),0,1)</f>
        <v>1</v>
      </c>
      <c r="Z23" s="107">
        <f>SUM(R23:R25,R27:R29)</f>
        <v>1</v>
      </c>
      <c r="AA23" s="108">
        <f>SUM(S23:S25,S27:S29)</f>
        <v>4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3-1-7
5. 8-6-4
6. 9-5-2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8"/>
      <c r="N24" s="8">
        <v>7</v>
      </c>
      <c r="O24" s="8">
        <v>6</v>
      </c>
      <c r="P24" s="9">
        <v>5</v>
      </c>
      <c r="Q24" s="10">
        <f>IF(X24=0,0,IF(X24=1,N24,IF(X24=2,O24,IF(X24=3,P24," "))))</f>
        <v>7</v>
      </c>
      <c r="R24" s="11">
        <f>IF(Y24=0," ",IF(X24=0,IF(AND(N24&gt;U24,O24&gt;V24,P24&gt;W24),1,0),IF(X24=1,IF(N24&gt;U24,1,0),IF(X24=2,IF(O24&gt;V24,1,0),IF(P24&gt;W24,1,0)))))</f>
        <v>0</v>
      </c>
      <c r="S24" s="10">
        <f>IF(Y24=0," ",IF(X24=0,IF(AND(N24&lt;U24,O24&lt;V24,P24&lt;W24),1,0),IF(X24=1,IF(N24&lt;U24,1,0),IF(X24=2,IF(O24&lt;V24,1,0),IF(P24&lt;W24,1,0)))))</f>
        <v>1</v>
      </c>
      <c r="T24" s="10">
        <f>IF(X24=0,0,IF(X24=1,U24,IF(X24=2,V24,IF(X24=3,W24," "))))</f>
        <v>9</v>
      </c>
      <c r="U24" s="8">
        <v>9</v>
      </c>
      <c r="V24" s="8">
        <v>3</v>
      </c>
      <c r="W24" s="9">
        <v>1</v>
      </c>
      <c r="X24" s="4">
        <f>IF(OR(LEN($I$6)=0,LEN($J$6)=0),"",IF(OR($I$6="-",$J$6="-"),0,IF($I$6=$J$6,2,IF($I$6&gt;$J$6,1,3))))</f>
        <v>1</v>
      </c>
      <c r="Y24" s="5">
        <f>IF(OR(LEN($I$6)=0,LEN($J$6)=0,LEN(N24)=0,LEN(O24)=0,LEN(P24)=0,LEN(U24)=0,LEN(V24)=0,LEN(W24)=0),0,1)</f>
        <v>1</v>
      </c>
      <c r="Z24" s="155" t="s">
        <v>4</v>
      </c>
      <c r="AA24" s="156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amelin
1 тайм:[/b]
1. 2-8-6
2. 9-3-1
3. 5-7-4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8"/>
      <c r="N25" s="8">
        <v>3</v>
      </c>
      <c r="O25" s="8">
        <v>4</v>
      </c>
      <c r="P25" s="9">
        <v>8</v>
      </c>
      <c r="Q25" s="10">
        <f>IF(X25=0,0,IF(X25=1,N25,IF(X25=2,O25,IF(X25=3,P25," "))))</f>
        <v>4</v>
      </c>
      <c r="R25" s="11">
        <f>IF(Y25=0," ",IF(X25=0,IF(AND(N25&gt;U25,O25&gt;V25,P25&gt;W25),1,0),IF(X25=1,IF(N25&gt;U25,1,0),IF(X25=2,IF(O25&gt;V25,1,0),IF(P25&gt;W25,1,0)))))</f>
        <v>0</v>
      </c>
      <c r="S25" s="10">
        <f>IF(Y25=0," ",IF(X25=0,IF(AND(N25&lt;U25,O25&lt;V25,P25&lt;W25),1,0),IF(X25=1,IF(N25&lt;U25,1,0),IF(X25=2,IF(O25&lt;V25,1,0),IF(P25&lt;W25,1,0)))))</f>
        <v>1</v>
      </c>
      <c r="T25" s="10">
        <f>IF(X25=0,0,IF(X25=1,U25,IF(X25=2,V25,IF(X25=3,W25," "))))</f>
        <v>7</v>
      </c>
      <c r="U25" s="8">
        <v>5</v>
      </c>
      <c r="V25" s="8">
        <v>7</v>
      </c>
      <c r="W25" s="9">
        <v>4</v>
      </c>
      <c r="X25" s="4">
        <f>IF(OR(LEN($I$7)=0,LEN($J$7)=0),"",IF(OR($I$7="-",$J$7="-"),0,IF($I$7=$J$7,2,IF($I$7&gt;$J$7,1,3))))</f>
        <v>2</v>
      </c>
      <c r="Y25" s="5">
        <f>IF(OR(LEN($I$7)=0,LEN($J$7)=0,LEN(N25)=0,LEN(O25)=0,LEN(P25)=0,LEN(U25)=0,LEN(V25)=0,LEN(W25)=0),0,1)</f>
        <v>1</v>
      </c>
      <c r="Z25" s="107">
        <f>IF(Z23-AA23&gt;0,Z23-AA23,0)</f>
        <v>0</v>
      </c>
      <c r="AA25" s="108">
        <f>IF(Z23-AA23&lt;0,AA23-Z23,0)</f>
        <v>3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4-7-6
5. 3-8-5
6. 9-2-1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8"/>
      <c r="N26" s="142" t="s">
        <v>1</v>
      </c>
      <c r="O26" s="142"/>
      <c r="P26" s="143"/>
      <c r="Q26" s="21"/>
      <c r="R26" s="97"/>
      <c r="S26" s="90"/>
      <c r="T26" s="21"/>
      <c r="U26" s="142" t="s">
        <v>1</v>
      </c>
      <c r="V26" s="142"/>
      <c r="W26" s="143"/>
      <c r="X26" s="41"/>
      <c r="Y26" s="42"/>
      <c r="Z26" s="138" t="s">
        <v>14</v>
      </c>
      <c r="AA26" s="139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[color=#FF0000][u]DOBRIY – Alfred61[/u] 3:1 [/color] (разница 2:0) (38-34)[/b]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8"/>
      <c r="N27" s="8">
        <v>3</v>
      </c>
      <c r="O27" s="8">
        <v>1</v>
      </c>
      <c r="P27" s="9">
        <v>7</v>
      </c>
      <c r="Q27" s="10">
        <f>IF(X27=0,0,IF(X27=1,N27,IF(X27=2,O27,IF(X27=3,P27," "))))</f>
        <v>3</v>
      </c>
      <c r="R27" s="11">
        <f>IF(Y27=0," ",IF(X27=0,IF(AND(N27&gt;U27,O27&gt;V27,P27&gt;W27),1,0),IF(X27=1,IF(N27&gt;U27,1,0),IF(X27=2,IF(O27&gt;V27,1,0),IF(P27&gt;W27,1,0)))))</f>
        <v>0</v>
      </c>
      <c r="S27" s="10">
        <f>IF(Y27=0," ",IF(X27=0,IF(AND(N27&lt;U27,O27&lt;V27,P27&lt;W27),1,0),IF(X27=1,IF(N27&lt;U27,1,0),IF(X27=2,IF(O27&lt;V27,1,0),IF(P27&lt;W27,1,0)))))</f>
        <v>1</v>
      </c>
      <c r="T27" s="10">
        <f>IF(X27=0,0,IF(X27=1,U27,IF(X27=2,V27,IF(X27=3,W27," "))))</f>
        <v>4</v>
      </c>
      <c r="U27" s="8">
        <v>4</v>
      </c>
      <c r="V27" s="8">
        <v>7</v>
      </c>
      <c r="W27" s="9">
        <v>6</v>
      </c>
      <c r="X27" s="4">
        <f>IF(OR(LEN($I$9)=0,LEN($J$9)=0),"",IF(OR($I$9="-",$J$9="-"),0,IF($I$9=$J$9,2,IF($I$9&gt;$J$9,1,3))))</f>
        <v>1</v>
      </c>
      <c r="Y27" s="22">
        <f>IF(OR(LEN($I$9)=0,LEN($J$9)=0,LEN(N27)=0,LEN(O27)=0,LEN(P27)=0,LEN(U27)=0,LEN(V27)=0,LEN(W27)=0),0,1)</f>
        <v>1</v>
      </c>
      <c r="Z27" s="107">
        <f>SUM(Q23:Q25,Q27:Q29)</f>
        <v>38</v>
      </c>
      <c r="AA27" s="108">
        <f>SUM(T23:T25,T27:T29)</f>
        <v>43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DOBRIY
1 тайм:[/b]
1. 3-6-7
2. 9-5-1
3. 2-4-8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8"/>
      <c r="N28" s="8">
        <v>8</v>
      </c>
      <c r="O28" s="8">
        <v>6</v>
      </c>
      <c r="P28" s="9">
        <v>4</v>
      </c>
      <c r="Q28" s="10">
        <f>IF(X28=0,0,IF(X28=1,N28,IF(X28=2,O28,IF(X28=3,P28," "))))</f>
        <v>6</v>
      </c>
      <c r="R28" s="11">
        <f>IF(Y28=0," ",IF(X28=0,IF(AND(N28&gt;U28,O28&gt;V28,P28&gt;W28),1,0),IF(X28=1,IF(N28&gt;U28,1,0),IF(X28=2,IF(O28&gt;V28,1,0),IF(P28&gt;W28,1,0)))))</f>
        <v>0</v>
      </c>
      <c r="S28" s="10">
        <f>IF(Y28=0," ",IF(X28=0,IF(AND(N28&lt;U28,O28&lt;V28,P28&lt;W28),1,0),IF(X28=1,IF(N28&lt;U28,1,0),IF(X28=2,IF(O28&lt;V28,1,0),IF(P28&lt;W28,1,0)))))</f>
        <v>1</v>
      </c>
      <c r="T28" s="10">
        <f>IF(X28=0,0,IF(X28=1,U28,IF(X28=2,V28,IF(X28=3,W28," "))))</f>
        <v>8</v>
      </c>
      <c r="U28" s="8">
        <v>3</v>
      </c>
      <c r="V28" s="8">
        <v>8</v>
      </c>
      <c r="W28" s="9">
        <v>5</v>
      </c>
      <c r="X28" s="4">
        <f>IF(OR(LEN($I$10)=0,LEN($J$10)=0),"",IF(OR($I$10="-",$J$10="-"),0,IF($I$10=$J$10,2,IF($I$10&gt;$J$10,1,3))))</f>
        <v>2</v>
      </c>
      <c r="Y28" s="5">
        <f>IF(OR(LEN($I$10)=0,LEN($J$10)=0,LEN(N28)=0,LEN(O28)=0,LEN(P28)=0,LEN(U28)=0,LEN(V28)=0,LEN(W28)=0),0,1)</f>
        <v>1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9-4-1
5. 2-6-7
6. 3-5-8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8"/>
      <c r="N29" s="8">
        <v>9</v>
      </c>
      <c r="O29" s="8">
        <v>5</v>
      </c>
      <c r="P29" s="9">
        <v>2</v>
      </c>
      <c r="Q29" s="10">
        <f>IF(X29=0,0,IF(X29=1,N29,IF(X29=2,O29,IF(X29=3,P29," "))))</f>
        <v>9</v>
      </c>
      <c r="R29" s="11">
        <f>IF(Y29=0," ",IF(X29=0,IF(AND(N29&gt;U29,O29&gt;V29,P29&gt;W29),1,0),IF(X29=1,IF(N29&gt;U29,1,0),IF(X29=2,IF(O29&gt;V29,1,0),IF(P29&gt;W29,1,0)))))</f>
        <v>0</v>
      </c>
      <c r="S29" s="10">
        <f>IF(Y29=0," ",IF(X29=0,IF(AND(N29&lt;U29,O29&lt;V29,P29&lt;W29),1,0),IF(X29=1,IF(N29&lt;U29,1,0),IF(X29=2,IF(O29&lt;V29,1,0),IF(P29&lt;W29,1,0)))))</f>
        <v>0</v>
      </c>
      <c r="T29" s="10">
        <f>IF(X29=0,0,IF(X29=1,U29,IF(X29=2,V29,IF(X29=3,W29," "))))</f>
        <v>9</v>
      </c>
      <c r="U29" s="8">
        <v>9</v>
      </c>
      <c r="V29" s="8">
        <v>2</v>
      </c>
      <c r="W29" s="9">
        <v>1</v>
      </c>
      <c r="X29" s="33">
        <f>IF(OR(LEN($I$11)=0,LEN($J$11)=0),"",IF(OR($I$11="-",$J$11="-"),0,IF($I$11=$J$11,2,IF($I$11&gt;$J$11,1,3))))</f>
        <v>1</v>
      </c>
      <c r="Y29" s="20">
        <f>IF(OR(LEN($I$11)=0,LEN($J$11)=0,LEN(N29)=0,LEN(O29)=0,LEN(P29)=0,LEN(U29)=0,LEN(V29)=0,LEN(W29)=0),0,1)</f>
        <v>1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Alfred61
1 тайм:[/b]
1. 7-3-6
2. 9-2-1
3. 5-4-8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8"/>
      <c r="N30" s="149" t="s">
        <v>53</v>
      </c>
      <c r="O30" s="150"/>
      <c r="P30" s="151"/>
      <c r="Q30" s="36"/>
      <c r="R30" s="36"/>
      <c r="S30" s="36"/>
      <c r="T30" s="36"/>
      <c r="U30" s="149" t="s">
        <v>45</v>
      </c>
      <c r="V30" s="150"/>
      <c r="W30" s="151"/>
      <c r="X30" s="55"/>
      <c r="Y30" s="55"/>
      <c r="Z30" s="109" t="str">
        <f>IF(LEN(N30)=0," ",N30)</f>
        <v>DOBRIY</v>
      </c>
      <c r="AA30" s="110" t="str">
        <f>IF(LEN(U30)=0," ",U30)</f>
        <v>Alfred61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5-1-8
5. 4-3-9
6. 7-2-6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8"/>
      <c r="N31" s="136" t="s">
        <v>0</v>
      </c>
      <c r="O31" s="136"/>
      <c r="P31" s="137"/>
      <c r="Q31" s="98" t="s">
        <v>13</v>
      </c>
      <c r="R31" s="158" t="s">
        <v>9</v>
      </c>
      <c r="S31" s="159"/>
      <c r="T31" s="98" t="s">
        <v>13</v>
      </c>
      <c r="U31" s="160" t="s">
        <v>0</v>
      </c>
      <c r="V31" s="136"/>
      <c r="W31" s="137"/>
      <c r="X31" s="55"/>
      <c r="Y31" s="55"/>
      <c r="Z31" s="155" t="s">
        <v>3</v>
      </c>
      <c r="AA31" s="156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8"/>
      <c r="N32" s="8">
        <v>3</v>
      </c>
      <c r="O32" s="8">
        <v>6</v>
      </c>
      <c r="P32" s="9">
        <v>7</v>
      </c>
      <c r="Q32" s="10">
        <f>IF(X32=0,0,IF(X32=1,N32,IF(X32=2,O32,IF(X32=3,P32," "))))</f>
        <v>7</v>
      </c>
      <c r="R32" s="11">
        <f>IF(Y32=0," ",IF(X32=0,IF(AND(N32&gt;U32,O32&gt;V32,P32&gt;W32),1,0),IF(X32=1,IF(N32&gt;U32,1,0),IF(X32=2,IF(O32&gt;V32,1,0),IF(P32&gt;W32,1,0)))))</f>
        <v>1</v>
      </c>
      <c r="S32" s="10">
        <f>IF(Y32=0," ",IF(X32=0,IF(AND(N32&lt;U32,O32&lt;V32,P32&lt;W32),1,0),IF(X32=1,IF(N32&lt;U32,1,0),IF(X32=2,IF(O32&lt;V32,1,0),IF(P32&lt;W32,1,0)))))</f>
        <v>0</v>
      </c>
      <c r="T32" s="10">
        <f>IF(X32=0,0,IF(X32=1,U32,IF(X32=2,V32,IF(X32=3,W32," "))))</f>
        <v>6</v>
      </c>
      <c r="U32" s="8">
        <v>7</v>
      </c>
      <c r="V32" s="8">
        <v>3</v>
      </c>
      <c r="W32" s="9">
        <v>6</v>
      </c>
      <c r="X32" s="32">
        <f>IF(OR(LEN($I$5)=0,LEN($J$5)=0),"",IF(OR($I$5="-",$J$5="-"),0,IF($I$5=$J$5,2,IF($I$5&gt;$J$5,1,3))))</f>
        <v>3</v>
      </c>
      <c r="Y32" s="22">
        <f>IF(OR(LEN($I$5)=0,LEN($J$5)=0,LEN(N32)=0,LEN(O32)=0,LEN(P32)=0,LEN(U32)=0,LEN(V32)=0,LEN(W32)=0),0,1)</f>
        <v>1</v>
      </c>
      <c r="Z32" s="107">
        <f>SUM(R32:R34,R36:R38)</f>
        <v>3</v>
      </c>
      <c r="AA32" s="108">
        <f>SUM(S32:S34,S36:S38)</f>
        <v>1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taran (37)
1 тайм:[/b]
1. 3-6-7
2. 9-5-1
3. 2-4-8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8"/>
      <c r="N33" s="8">
        <v>9</v>
      </c>
      <c r="O33" s="8">
        <v>5</v>
      </c>
      <c r="P33" s="9">
        <v>1</v>
      </c>
      <c r="Q33" s="10">
        <f>IF(X33=0,0,IF(X33=1,N33,IF(X33=2,O33,IF(X33=3,P33," "))))</f>
        <v>9</v>
      </c>
      <c r="R33" s="11">
        <f>IF(Y33=0," ",IF(X33=0,IF(AND(N33&gt;U33,O33&gt;V33,P33&gt;W33),1,0),IF(X33=1,IF(N33&gt;U33,1,0),IF(X33=2,IF(O33&gt;V33,1,0),IF(P33&gt;W33,1,0)))))</f>
        <v>0</v>
      </c>
      <c r="S33" s="10">
        <f>IF(Y33=0," ",IF(X33=0,IF(AND(N33&lt;U33,O33&lt;V33,P33&lt;W33),1,0),IF(X33=1,IF(N33&lt;U33,1,0),IF(X33=2,IF(O33&lt;V33,1,0),IF(P33&lt;W33,1,0)))))</f>
        <v>0</v>
      </c>
      <c r="T33" s="10">
        <f>IF(X33=0,0,IF(X33=1,U33,IF(X33=2,V33,IF(X33=3,W33," "))))</f>
        <v>9</v>
      </c>
      <c r="U33" s="8">
        <v>9</v>
      </c>
      <c r="V33" s="8">
        <v>2</v>
      </c>
      <c r="W33" s="9">
        <v>1</v>
      </c>
      <c r="X33" s="4">
        <f>IF(OR(LEN($I$6)=0,LEN($J$6)=0),"",IF(OR($I$6="-",$J$6="-"),0,IF($I$6=$J$6,2,IF($I$6&gt;$J$6,1,3))))</f>
        <v>1</v>
      </c>
      <c r="Y33" s="5">
        <f>IF(OR(LEN($I$6)=0,LEN($J$6)=0,LEN(N33)=0,LEN(O33)=0,LEN(P33)=0,LEN(U33)=0,LEN(V33)=0,LEN(W33)=0),0,1)</f>
        <v>1</v>
      </c>
      <c r="Z33" s="155" t="s">
        <v>4</v>
      </c>
      <c r="AA33" s="156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2-3-7
5. 4-6-8
6. 9-5-1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8"/>
      <c r="N34" s="8">
        <v>2</v>
      </c>
      <c r="O34" s="8">
        <v>4</v>
      </c>
      <c r="P34" s="9">
        <v>8</v>
      </c>
      <c r="Q34" s="10">
        <f>IF(X34=0,0,IF(X34=1,N34,IF(X34=2,O34,IF(X34=3,P34," "))))</f>
        <v>4</v>
      </c>
      <c r="R34" s="11">
        <f>IF(Y34=0," ",IF(X34=0,IF(AND(N34&gt;U34,O34&gt;V34,P34&gt;W34),1,0),IF(X34=1,IF(N34&gt;U34,1,0),IF(X34=2,IF(O34&gt;V34,1,0),IF(P34&gt;W34,1,0)))))</f>
        <v>0</v>
      </c>
      <c r="S34" s="10">
        <f>IF(Y34=0," ",IF(X34=0,IF(AND(N34&lt;U34,O34&lt;V34,P34&lt;W34),1,0),IF(X34=1,IF(N34&lt;U34,1,0),IF(X34=2,IF(O34&lt;V34,1,0),IF(P34&lt;W34,1,0)))))</f>
        <v>0</v>
      </c>
      <c r="T34" s="10">
        <f>IF(X34=0,0,IF(X34=1,U34,IF(X34=2,V34,IF(X34=3,W34," "))))</f>
        <v>4</v>
      </c>
      <c r="U34" s="8">
        <v>5</v>
      </c>
      <c r="V34" s="8">
        <v>4</v>
      </c>
      <c r="W34" s="9">
        <v>8</v>
      </c>
      <c r="X34" s="4">
        <f>IF(OR(LEN($I$7)=0,LEN($J$7)=0),"",IF(OR($I$7="-",$J$7="-"),0,IF($I$7=$J$7,2,IF($I$7&gt;$J$7,1,3))))</f>
        <v>2</v>
      </c>
      <c r="Y34" s="5">
        <f>IF(OR(LEN($I$7)=0,LEN($J$7)=0,LEN(N34)=0,LEN(O34)=0,LEN(P34)=0,LEN(U34)=0,LEN(V34)=0,LEN(W34)=0),0,1)</f>
        <v>1</v>
      </c>
      <c r="Z34" s="107">
        <f>IF(Z32-AA32&gt;0,Z32-AA32,0)</f>
        <v>2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Тимур (40)
1 тайм:[/b]
1. 8-5-3
2. 9-2-1
3. 7-6-4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8"/>
      <c r="N35" s="142" t="s">
        <v>1</v>
      </c>
      <c r="O35" s="142"/>
      <c r="P35" s="143"/>
      <c r="Q35" s="21"/>
      <c r="R35" s="97"/>
      <c r="S35" s="90"/>
      <c r="T35" s="21"/>
      <c r="U35" s="157" t="s">
        <v>1</v>
      </c>
      <c r="V35" s="142"/>
      <c r="W35" s="143"/>
      <c r="X35" s="41"/>
      <c r="Y35" s="42"/>
      <c r="Z35" s="138" t="s">
        <v>14</v>
      </c>
      <c r="AA35" s="139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9-2-1
5. 8-6-3
6. 7-5-4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8"/>
      <c r="N36" s="8">
        <v>9</v>
      </c>
      <c r="O36" s="8">
        <v>4</v>
      </c>
      <c r="P36" s="9">
        <v>1</v>
      </c>
      <c r="Q36" s="10">
        <f>IF(X36=0,0,IF(X36=1,N36,IF(X36=2,O36,IF(X36=3,P36," "))))</f>
        <v>9</v>
      </c>
      <c r="R36" s="11">
        <f>IF(Y36=0," ",IF(X36=0,IF(AND(N36&gt;U36,O36&gt;V36,P36&gt;W36),1,0),IF(X36=1,IF(N36&gt;U36,1,0),IF(X36=2,IF(O36&gt;V36,1,0),IF(P36&gt;W36,1,0)))))</f>
        <v>1</v>
      </c>
      <c r="S36" s="10">
        <f>IF(Y36=0," ",IF(X36=0,IF(AND(N36&lt;U36,O36&lt;V36,P36&lt;W36),1,0),IF(X36=1,IF(N36&lt;U36,1,0),IF(X36=2,IF(O36&lt;V36,1,0),IF(P36&lt;W36,1,0)))))</f>
        <v>0</v>
      </c>
      <c r="T36" s="10">
        <f>IF(X36=0,0,IF(X36=1,U36,IF(X36=2,V36,IF(X36=3,W36," "))))</f>
        <v>5</v>
      </c>
      <c r="U36" s="8">
        <v>5</v>
      </c>
      <c r="V36" s="8">
        <v>1</v>
      </c>
      <c r="W36" s="9">
        <v>8</v>
      </c>
      <c r="X36" s="4">
        <f>IF(OR(LEN($I$9)=0,LEN($J$9)=0),"",IF(OR($I$9="-",$J$9="-"),0,IF($I$9=$J$9,2,IF($I$9&gt;$J$9,1,3))))</f>
        <v>1</v>
      </c>
      <c r="Y36" s="22">
        <f>IF(OR(LEN($I$9)=0,LEN($J$9)=0,LEN(N36)=0,LEN(O36)=0,LEN(P36)=0,LEN(U36)=0,LEN(V36)=0,LEN(W36)=0),0,1)</f>
        <v>1</v>
      </c>
      <c r="Z36" s="107">
        <f>SUM(Q32:Q34,Q36:Q38)</f>
        <v>38</v>
      </c>
      <c r="AA36" s="108">
        <f>SUM(T32:T34,T36:T38)</f>
        <v>34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maloi (37)
1 тайм:[/b]
1. 6-1-7
2. 9-5-4
3. 2-3-8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8"/>
      <c r="N37" s="8">
        <v>2</v>
      </c>
      <c r="O37" s="8">
        <v>6</v>
      </c>
      <c r="P37" s="9">
        <v>7</v>
      </c>
      <c r="Q37" s="10">
        <f>IF(X37=0,0,IF(X37=1,N37,IF(X37=2,O37,IF(X37=3,P37," "))))</f>
        <v>6</v>
      </c>
      <c r="R37" s="11">
        <f>IF(Y37=0," ",IF(X37=0,IF(AND(N37&gt;U37,O37&gt;V37,P37&gt;W37),1,0),IF(X37=1,IF(N37&gt;U37,1,0),IF(X37=2,IF(O37&gt;V37,1,0),IF(P37&gt;W37,1,0)))))</f>
        <v>1</v>
      </c>
      <c r="S37" s="10">
        <f>IF(Y37=0," ",IF(X37=0,IF(AND(N37&lt;U37,O37&lt;V37,P37&lt;W37),1,0),IF(X37=1,IF(N37&lt;U37,1,0),IF(X37=2,IF(O37&lt;V37,1,0),IF(P37&lt;W37,1,0)))))</f>
        <v>0</v>
      </c>
      <c r="T37" s="10">
        <f>IF(X37=0,0,IF(X37=1,U37,IF(X37=2,V37,IF(X37=3,W37," "))))</f>
        <v>3</v>
      </c>
      <c r="U37" s="8">
        <v>4</v>
      </c>
      <c r="V37" s="8">
        <v>3</v>
      </c>
      <c r="W37" s="9">
        <v>9</v>
      </c>
      <c r="X37" s="4">
        <f>IF(OR(LEN($I$10)=0,LEN($J$10)=0),"",IF(OR($I$10="-",$J$10="-"),0,IF($I$10=$J$10,2,IF($I$10&gt;$J$10,1,3))))</f>
        <v>2</v>
      </c>
      <c r="Y37" s="5">
        <f>IF(OR(LEN($I$10)=0,LEN($J$10)=0,LEN(N37)=0,LEN(O37)=0,LEN(P37)=0,LEN(U37)=0,LEN(V37)=0,LEN(W37)=0),0,1)</f>
        <v>1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9-2-1
5. 5-6-8
6. 3-4-7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9"/>
      <c r="N38" s="8">
        <v>3</v>
      </c>
      <c r="O38" s="23">
        <v>5</v>
      </c>
      <c r="P38" s="9">
        <v>8</v>
      </c>
      <c r="Q38" s="10">
        <f>IF(X38=0,0,IF(X38=1,N38,IF(X38=2,O38,IF(X38=3,P38," "))))</f>
        <v>3</v>
      </c>
      <c r="R38" s="11">
        <f>IF(Y38=0," ",IF(X38=0,IF(AND(N38&gt;U38,O38&gt;V38,P38&gt;W38),1,0),IF(X38=1,IF(N38&gt;U38,1,0),IF(X38=2,IF(O38&gt;V38,1,0),IF(P38&gt;W38,1,0)))))</f>
        <v>0</v>
      </c>
      <c r="S38" s="10">
        <f>IF(Y38=0," ",IF(X38=0,IF(AND(N38&lt;U38,O38&lt;V38,P38&lt;W38),1,0),IF(X38=1,IF(N38&lt;U38,1,0),IF(X38=2,IF(O38&lt;V38,1,0),IF(P38&lt;W38,1,0)))))</f>
        <v>1</v>
      </c>
      <c r="T38" s="10">
        <f>IF(X38=0,0,IF(X38=1,U38,IF(X38=2,V38,IF(X38=3,W38," "))))</f>
        <v>7</v>
      </c>
      <c r="U38" s="8">
        <v>7</v>
      </c>
      <c r="V38" s="23">
        <v>2</v>
      </c>
      <c r="W38" s="9">
        <v>6</v>
      </c>
      <c r="X38" s="33">
        <f>IF(OR(LEN($I$11)=0,LEN($J$11)=0),"",IF(OR($I$11="-",$J$11="-"),0,IF($I$11=$J$11,2,IF($I$11&gt;$J$11,1,3))))</f>
        <v>1</v>
      </c>
      <c r="Y38" s="20">
        <f>IF(OR(LEN($I$11)=0,LEN($J$11)=0,LEN(N38)=0,LEN(O38)=0,LEN(P38)=0,LEN(U38)=0,LEN(V38)=0,LEN(W38)=0),0,1)</f>
        <v>1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DJ_Fairy (40)
1 тайм:[/b]
1. 6-4-8
2. 9-2-1
3. 5-3-7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6" t="s">
        <v>11</v>
      </c>
      <c r="N39" s="149" t="s">
        <v>54</v>
      </c>
      <c r="O39" s="150"/>
      <c r="P39" s="151"/>
      <c r="Q39" s="36"/>
      <c r="R39" s="36"/>
      <c r="S39" s="36"/>
      <c r="T39" s="36"/>
      <c r="U39" s="149" t="s">
        <v>46</v>
      </c>
      <c r="V39" s="150"/>
      <c r="W39" s="151"/>
      <c r="X39" s="55"/>
      <c r="Y39" s="55"/>
      <c r="Z39" s="109" t="str">
        <f>IF(OR(LEN(N39)=0,N39="Игрок 5")," ",N39)</f>
        <v>taran</v>
      </c>
      <c r="AA39" s="110" t="str">
        <f>IF(OR(LEN(U39)=0,U39="Игрок 5")," ",U39)</f>
        <v>aks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[b]2 тайм:[/b]
4. 7-2-5
5. 6-4-8
6. 9-3-1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7"/>
      <c r="N40" s="136" t="s">
        <v>0</v>
      </c>
      <c r="O40" s="136"/>
      <c r="P40" s="137"/>
      <c r="Q40" s="98" t="s">
        <v>13</v>
      </c>
      <c r="R40" s="73" t="s">
        <v>7</v>
      </c>
      <c r="S40" s="74"/>
      <c r="T40" s="98" t="s">
        <v>13</v>
      </c>
      <c r="U40" s="136" t="s">
        <v>0</v>
      </c>
      <c r="V40" s="136"/>
      <c r="W40" s="137"/>
      <c r="X40" s="59"/>
      <c r="Y40" s="55"/>
      <c r="Z40" s="138" t="s">
        <v>14</v>
      </c>
      <c r="AA40" s="139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aks (40)
1 тайм:[/b]
1. 5-6-7
2. 9-2-1
3. 3-4-8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7"/>
      <c r="N41" s="8">
        <v>3</v>
      </c>
      <c r="O41" s="8">
        <v>6</v>
      </c>
      <c r="P41" s="9">
        <v>7</v>
      </c>
      <c r="Q41" s="10">
        <f>IF(X41=0,0,IF(X41=1,N41,IF(X41=2,O41,IF(X41=3,P41," "))))</f>
        <v>7</v>
      </c>
      <c r="R41" s="75"/>
      <c r="S41" s="76"/>
      <c r="T41" s="10">
        <f>IF(X41=0,0,IF(X41=1,U41,IF(X41=2,V41,IF(X41=3,W41," "))))</f>
        <v>7</v>
      </c>
      <c r="U41" s="8">
        <v>5</v>
      </c>
      <c r="V41" s="8">
        <v>6</v>
      </c>
      <c r="W41" s="9">
        <v>7</v>
      </c>
      <c r="X41" s="4">
        <f>IF(OR(LEN($I$5)=0,LEN($J$5)=0),"",IF(OR($I$5="-",$J$5="-"),0,IF($I$5=$J$5,2,IF($I$5&gt;$J$5,1,3))))</f>
        <v>3</v>
      </c>
      <c r="Y41" s="22">
        <f>IF(OR(LEN($I$5)=0,LEN($J$5)=0,LEN(N41)=0,LEN(O41)=0,LEN(P41)=0,LEN(U41)=0,LEN(V41)=0,LEN(W41)=0),0,1)</f>
        <v>1</v>
      </c>
      <c r="Z41" s="107">
        <f>SUM(Q41:Q43,Q45:Q47)</f>
        <v>37</v>
      </c>
      <c r="AA41" s="108">
        <f>SUM(T41:T43,T45:T47)</f>
        <v>40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7-6-5
5. 3-4-8
6. 9-2-1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7"/>
      <c r="N42" s="8">
        <v>9</v>
      </c>
      <c r="O42" s="8">
        <v>5</v>
      </c>
      <c r="P42" s="9">
        <v>1</v>
      </c>
      <c r="Q42" s="10">
        <f>IF(X42=0,0,IF(X42=1,N42,IF(X42=2,O42,IF(X42=3,P42," "))))</f>
        <v>9</v>
      </c>
      <c r="R42" s="75"/>
      <c r="S42" s="76"/>
      <c r="T42" s="10">
        <f>IF(X42=0,0,IF(X42=1,U42,IF(X42=2,V42,IF(X42=3,W42," "))))</f>
        <v>9</v>
      </c>
      <c r="U42" s="8">
        <v>9</v>
      </c>
      <c r="V42" s="8">
        <v>2</v>
      </c>
      <c r="W42" s="9">
        <v>1</v>
      </c>
      <c r="X42" s="4">
        <f>IF(OR(LEN($I$6)=0,LEN($J$6)=0),"",IF(OR($I$6="-",$J$6="-"),0,IF($I$6=$J$6,2,IF($I$6&gt;$J$6,1,3))))</f>
        <v>1</v>
      </c>
      <c r="Y42" s="5">
        <f>IF(OR(LEN($I$6)=0,LEN($J$6)=0,LEN(N42)=0,LEN(O42)=0,LEN(P42)=0,LEN(U42)=0,LEN(V42)=0,LEN(W42)=0),0,1)</f>
        <v>1</v>
      </c>
      <c r="Z42" s="140"/>
      <c r="AA42" s="141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SkVaL (38)
1 тайм:[/b]
1. 7-4-6
2. 9-5-1
3. 3-2-8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7"/>
      <c r="N43" s="8">
        <v>2</v>
      </c>
      <c r="O43" s="8">
        <v>4</v>
      </c>
      <c r="P43" s="9">
        <v>8</v>
      </c>
      <c r="Q43" s="10">
        <f>IF(X43=0,0,IF(X43=1,N43,IF(X43=2,O43,IF(X43=3,P43," "))))</f>
        <v>4</v>
      </c>
      <c r="R43" s="75"/>
      <c r="S43" s="76"/>
      <c r="T43" s="10">
        <f>IF(X43=0,0,IF(X43=1,U43,IF(X43=2,V43,IF(X43=3,W43," "))))</f>
        <v>4</v>
      </c>
      <c r="U43" s="8">
        <v>3</v>
      </c>
      <c r="V43" s="8">
        <v>4</v>
      </c>
      <c r="W43" s="9">
        <v>8</v>
      </c>
      <c r="X43" s="4">
        <f>IF(OR(LEN($I$7)=0,LEN($J$7)=0),"",IF(OR($I$7="-",$J$7="-"),0,IF($I$7=$J$7,2,IF($I$7&gt;$J$7,1,3))))</f>
        <v>2</v>
      </c>
      <c r="Y43" s="5">
        <f>IF(OR(LEN($I$7)=0,LEN($J$7)=0,LEN(N43)=0,LEN(O43)=0,LEN(P43)=0,LEN(U43)=0,LEN(V43)=0,LEN(W43)=0),0,1)</f>
        <v>1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7-4-1
5. 6-9-2
6. 5-8-3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7"/>
      <c r="N44" s="142" t="s">
        <v>1</v>
      </c>
      <c r="O44" s="142"/>
      <c r="P44" s="143"/>
      <c r="Q44" s="21"/>
      <c r="R44" s="77"/>
      <c r="S44" s="112"/>
      <c r="T44" s="21"/>
      <c r="U44" s="142" t="s">
        <v>1</v>
      </c>
      <c r="V44" s="142"/>
      <c r="W44" s="143"/>
      <c r="X44" s="41"/>
      <c r="Y44" s="42"/>
      <c r="Z44" s="144"/>
      <c r="AA44" s="145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saleh (35)
1 тайм:[/b]
1. 9-3-1
2. 8-4-2
3. 5-6-7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7"/>
      <c r="N45" s="8">
        <v>2</v>
      </c>
      <c r="O45" s="8">
        <v>3</v>
      </c>
      <c r="P45" s="9">
        <v>7</v>
      </c>
      <c r="Q45" s="10">
        <f>IF(X45=0,0,IF(X45=1,N45,IF(X45=2,O45,IF(X45=3,P45," "))))</f>
        <v>2</v>
      </c>
      <c r="R45" s="75"/>
      <c r="S45" s="76"/>
      <c r="T45" s="10">
        <f>IF(X45=0,0,IF(X45=1,U45,IF(X45=2,V45,IF(X45=3,W45," "))))</f>
        <v>7</v>
      </c>
      <c r="U45" s="8">
        <v>7</v>
      </c>
      <c r="V45" s="8">
        <v>6</v>
      </c>
      <c r="W45" s="9">
        <v>5</v>
      </c>
      <c r="X45" s="4">
        <f>IF(OR(LEN($I$9)=0,LEN($J$9)=0),"",IF(OR($I$9="-",$J$9="-"),0,IF($I$9=$J$9,2,IF($I$9&gt;$J$9,1,3))))</f>
        <v>1</v>
      </c>
      <c r="Y45" s="22">
        <f>IF(OR(LEN($I$9)=0,LEN($J$9)=0,LEN(N45)=0,LEN(O45)=0,LEN(P45)=0,LEN(U45)=0,LEN(V45)=0,LEN(W45)=0),0,1)</f>
        <v>1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7-6-5
5. 2-4-8
6. 9-3-1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7"/>
      <c r="N46" s="8">
        <v>4</v>
      </c>
      <c r="O46" s="8">
        <v>6</v>
      </c>
      <c r="P46" s="9">
        <v>8</v>
      </c>
      <c r="Q46" s="10">
        <f>IF(X46=0,0,IF(X46=1,N46,IF(X46=2,O46,IF(X46=3,P46," "))))</f>
        <v>6</v>
      </c>
      <c r="R46" s="75"/>
      <c r="S46" s="76"/>
      <c r="T46" s="10">
        <f>IF(X46=0,0,IF(X46=1,U46,IF(X46=2,V46,IF(X46=3,W46," "))))</f>
        <v>4</v>
      </c>
      <c r="U46" s="8">
        <v>3</v>
      </c>
      <c r="V46" s="8">
        <v>4</v>
      </c>
      <c r="W46" s="9">
        <v>8</v>
      </c>
      <c r="X46" s="4">
        <f>IF(OR(LEN($I$10)=0,LEN($J$10)=0),"",IF(OR($I$10="-",$J$10="-"),0,IF($I$10=$J$10,2,IF($I$10&gt;$J$10,1,3))))</f>
        <v>2</v>
      </c>
      <c r="Y46" s="5">
        <f>IF(OR(LEN($I$10)=0,LEN($J$10)=0,LEN(N46)=0,LEN(O46)=0,LEN(P46)=0,LEN(U46)=0,LEN(V46)=0,LEN(W46)=0),0,1)</f>
        <v>1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7"/>
      <c r="N47" s="16">
        <v>9</v>
      </c>
      <c r="O47" s="13">
        <v>5</v>
      </c>
      <c r="P47" s="14">
        <v>1</v>
      </c>
      <c r="Q47" s="10">
        <f>IF(X47=0,0,IF(X47=1,N47,IF(X47=2,O47,IF(X47=3,P47," "))))</f>
        <v>9</v>
      </c>
      <c r="R47" s="75"/>
      <c r="S47" s="76"/>
      <c r="T47" s="10">
        <f>IF(X47=0,0,IF(X47=1,U47,IF(X47=2,V47,IF(X47=3,W47," "))))</f>
        <v>9</v>
      </c>
      <c r="U47" s="16">
        <v>9</v>
      </c>
      <c r="V47" s="13">
        <v>2</v>
      </c>
      <c r="W47" s="14">
        <v>1</v>
      </c>
      <c r="X47" s="33">
        <f>IF(OR(LEN($I$11)=0,LEN($J$11)=0),"",IF(OR($I$11="-",$J$11="-"),0,IF($I$11=$J$11,2,IF($I$11&gt;$J$11,1,3))))</f>
        <v>1</v>
      </c>
      <c r="Y47" s="20">
        <f>IF(OR(LEN($I$11)=0,LEN($J$11)=0,LEN(N47)=0,LEN(O47)=0,LEN(P47)=0,LEN(U47)=0,LEN(V47)=0,LEN(W47)=0),0,1)</f>
        <v>1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7"/>
      <c r="N48" s="152" t="s">
        <v>55</v>
      </c>
      <c r="O48" s="153"/>
      <c r="P48" s="154"/>
      <c r="Q48" s="36"/>
      <c r="R48" s="36"/>
      <c r="S48" s="36"/>
      <c r="T48" s="90"/>
      <c r="U48" s="152" t="s">
        <v>47</v>
      </c>
      <c r="V48" s="153"/>
      <c r="W48" s="154"/>
      <c r="X48" s="55"/>
      <c r="Y48" s="55"/>
      <c r="Z48" s="109" t="str">
        <f>IF(OR(LEN(N48)=0,N48="Игрок 6")," ",N48)</f>
        <v>Тимур</v>
      </c>
      <c r="AA48" s="110" t="str">
        <f>IF(OR(LEN(U48)=0,U48="Игрок 6")," ",U48)</f>
        <v>SkVaL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7"/>
      <c r="N49" s="136" t="s">
        <v>0</v>
      </c>
      <c r="O49" s="136"/>
      <c r="P49" s="137"/>
      <c r="Q49" s="98" t="s">
        <v>13</v>
      </c>
      <c r="R49" s="73" t="s">
        <v>7</v>
      </c>
      <c r="S49" s="74"/>
      <c r="T49" s="98" t="s">
        <v>13</v>
      </c>
      <c r="U49" s="136" t="s">
        <v>0</v>
      </c>
      <c r="V49" s="136"/>
      <c r="W49" s="137"/>
      <c r="X49" s="55"/>
      <c r="Y49" s="55"/>
      <c r="Z49" s="138" t="s">
        <v>14</v>
      </c>
      <c r="AA49" s="13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7"/>
      <c r="N50" s="8">
        <v>8</v>
      </c>
      <c r="O50" s="8">
        <v>5</v>
      </c>
      <c r="P50" s="9">
        <v>3</v>
      </c>
      <c r="Q50" s="10">
        <f>IF(X50=0,0,IF(X50=1,N50,IF(X50=2,O50,IF(X50=3,P50," "))))</f>
        <v>3</v>
      </c>
      <c r="R50" s="75"/>
      <c r="S50" s="76"/>
      <c r="T50" s="10">
        <f>IF(X50=0,0,IF(X50=1,U50,IF(X50=2,V50,IF(X50=3,W50," "))))</f>
        <v>6</v>
      </c>
      <c r="U50" s="8">
        <v>7</v>
      </c>
      <c r="V50" s="8">
        <v>4</v>
      </c>
      <c r="W50" s="9">
        <v>6</v>
      </c>
      <c r="X50" s="32">
        <f>IF(OR(LEN($I$5)=0,LEN($J$5)=0),"",IF(OR($I$5="-",$J$5="-"),0,IF($I$5=$J$5,2,IF($I$5&gt;$J$5,1,3))))</f>
        <v>3</v>
      </c>
      <c r="Y50" s="22">
        <f>IF(OR(LEN($I$5)=0,LEN($J$5)=0,LEN(N50)=0,LEN(O50)=0,LEN(P50)=0,LEN(U50)=0,LEN(V50)=0,LEN(W50)=0),0,1)</f>
        <v>1</v>
      </c>
      <c r="Z50" s="107">
        <f>SUM(Q50:Q52,Q54:Q56)</f>
        <v>40</v>
      </c>
      <c r="AA50" s="108">
        <f>SUM(T50:T52,T54:T56)</f>
        <v>38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7"/>
      <c r="N51" s="8">
        <v>9</v>
      </c>
      <c r="O51" s="8">
        <v>2</v>
      </c>
      <c r="P51" s="9">
        <v>1</v>
      </c>
      <c r="Q51" s="10">
        <f>IF(X51=0,0,IF(X51=1,N51,IF(X51=2,O51,IF(X51=3,P51," "))))</f>
        <v>9</v>
      </c>
      <c r="R51" s="75"/>
      <c r="S51" s="76"/>
      <c r="T51" s="10">
        <f>IF(X51=0,0,IF(X51=1,U51,IF(X51=2,V51,IF(X51=3,W51," "))))</f>
        <v>9</v>
      </c>
      <c r="U51" s="8">
        <v>9</v>
      </c>
      <c r="V51" s="8">
        <v>5</v>
      </c>
      <c r="W51" s="9">
        <v>1</v>
      </c>
      <c r="X51" s="4">
        <f>IF(OR(LEN($I$6)=0,LEN($J$6)=0),"",IF(OR($I$6="-",$J$6="-"),0,IF($I$6=$J$6,2,IF($I$6&gt;$J$6,1,3))))</f>
        <v>1</v>
      </c>
      <c r="Y51" s="5">
        <f>IF(OR(LEN($I$6)=0,LEN($J$6)=0,LEN(N51)=0,LEN(O51)=0,LEN(P51)=0,LEN(U51)=0,LEN(V51)=0,LEN(W51)=0),0,1)</f>
        <v>1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7"/>
      <c r="N52" s="8">
        <v>7</v>
      </c>
      <c r="O52" s="8">
        <v>6</v>
      </c>
      <c r="P52" s="9">
        <v>4</v>
      </c>
      <c r="Q52" s="10">
        <f>IF(X52=0,0,IF(X52=1,N52,IF(X52=2,O52,IF(X52=3,P52," "))))</f>
        <v>6</v>
      </c>
      <c r="R52" s="75"/>
      <c r="S52" s="76"/>
      <c r="T52" s="10">
        <f>IF(X52=0,0,IF(X52=1,U52,IF(X52=2,V52,IF(X52=3,W52," "))))</f>
        <v>2</v>
      </c>
      <c r="U52" s="8">
        <v>3</v>
      </c>
      <c r="V52" s="8">
        <v>2</v>
      </c>
      <c r="W52" s="9">
        <v>8</v>
      </c>
      <c r="X52" s="4">
        <f>IF(OR(LEN($I$7)=0,LEN($J$7)=0),"",IF(OR($I$7="-",$J$7="-"),0,IF($I$7=$J$7,2,IF($I$7&gt;$J$7,1,3))))</f>
        <v>2</v>
      </c>
      <c r="Y52" s="5">
        <f>IF(OR(LEN($I$7)=0,LEN($J$7)=0,LEN(N52)=0,LEN(O52)=0,LEN(P52)=0,LEN(U52)=0,LEN(V52)=0,LEN(W52)=0),0,1)</f>
        <v>1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7"/>
      <c r="N53" s="142" t="s">
        <v>1</v>
      </c>
      <c r="O53" s="142"/>
      <c r="P53" s="143"/>
      <c r="Q53" s="21"/>
      <c r="R53" s="77"/>
      <c r="S53" s="112"/>
      <c r="T53" s="21"/>
      <c r="U53" s="142" t="s">
        <v>1</v>
      </c>
      <c r="V53" s="142"/>
      <c r="W53" s="143"/>
      <c r="X53" s="41"/>
      <c r="Y53" s="42"/>
      <c r="Z53" s="144"/>
      <c r="AA53" s="145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7"/>
      <c r="N54" s="8">
        <v>9</v>
      </c>
      <c r="O54" s="8">
        <v>2</v>
      </c>
      <c r="P54" s="9">
        <v>1</v>
      </c>
      <c r="Q54" s="10">
        <f>IF(X54=0,0,IF(X54=1,N54,IF(X54=2,O54,IF(X54=3,P54," "))))</f>
        <v>9</v>
      </c>
      <c r="R54" s="75"/>
      <c r="S54" s="76"/>
      <c r="T54" s="10">
        <f>IF(X54=0,0,IF(X54=1,U54,IF(X54=2,V54,IF(X54=3,W54," "))))</f>
        <v>7</v>
      </c>
      <c r="U54" s="8">
        <v>7</v>
      </c>
      <c r="V54" s="8">
        <v>4</v>
      </c>
      <c r="W54" s="9">
        <v>1</v>
      </c>
      <c r="X54" s="4">
        <f>IF(OR(LEN($I$9)=0,LEN($J$9)=0),"",IF(OR($I$9="-",$J$9="-"),0,IF($I$9=$J$9,2,IF($I$9&gt;$J$9,1,3))))</f>
        <v>1</v>
      </c>
      <c r="Y54" s="22">
        <f>IF(OR(LEN($I$9)=0,LEN($J$9)=0,LEN(N54)=0,LEN(O54)=0,LEN(P54)=0,LEN(U54)=0,LEN(V54)=0,LEN(W54)=0),0,1)</f>
        <v>1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7"/>
      <c r="N55" s="8">
        <v>8</v>
      </c>
      <c r="O55" s="8">
        <v>6</v>
      </c>
      <c r="P55" s="9">
        <v>3</v>
      </c>
      <c r="Q55" s="10">
        <f>IF(X55=0,0,IF(X55=1,N55,IF(X55=2,O55,IF(X55=3,P55," "))))</f>
        <v>6</v>
      </c>
      <c r="R55" s="75"/>
      <c r="S55" s="76"/>
      <c r="T55" s="10">
        <f>IF(X55=0,0,IF(X55=1,U55,IF(X55=2,V55,IF(X55=3,W55," "))))</f>
        <v>9</v>
      </c>
      <c r="U55" s="8">
        <v>6</v>
      </c>
      <c r="V55" s="8">
        <v>9</v>
      </c>
      <c r="W55" s="9">
        <v>2</v>
      </c>
      <c r="X55" s="4">
        <f>IF(OR(LEN($I$10)=0,LEN($J$10)=0),"",IF(OR($I$10="-",$J$10="-"),0,IF($I$10=$J$10,2,IF($I$10&gt;$J$10,1,3))))</f>
        <v>2</v>
      </c>
      <c r="Y55" s="5">
        <f>IF(OR(LEN($I$10)=0,LEN($J$10)=0,LEN(N55)=0,LEN(O55)=0,LEN(P55)=0,LEN(U55)=0,LEN(V55)=0,LEN(W55)=0),0,1)</f>
        <v>1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7"/>
      <c r="N56" s="13">
        <v>7</v>
      </c>
      <c r="O56" s="13">
        <v>5</v>
      </c>
      <c r="P56" s="14">
        <v>4</v>
      </c>
      <c r="Q56" s="12">
        <f>IF(X56=0,0,IF(X56=1,N56,IF(X56=2,O56,IF(X56=3,P56," "))))</f>
        <v>7</v>
      </c>
      <c r="R56" s="78"/>
      <c r="S56" s="79"/>
      <c r="T56" s="18">
        <f>IF(X56=0,0,IF(X56=1,U56,IF(X56=2,V56,IF(X56=3,W56," "))))</f>
        <v>5</v>
      </c>
      <c r="U56" s="13">
        <v>5</v>
      </c>
      <c r="V56" s="13">
        <v>8</v>
      </c>
      <c r="W56" s="14">
        <v>3</v>
      </c>
      <c r="X56" s="33">
        <f>IF(OR(LEN($I$11)=0,LEN($J$11)=0),"",IF(OR($I$11="-",$J$11="-"),0,IF($I$11=$J$11,2,IF($I$11&gt;$J$11,1,3))))</f>
        <v>1</v>
      </c>
      <c r="Y56" s="20">
        <f>IF(OR(LEN($I$11)=0,LEN($J$11)=0,LEN(N56)=0,LEN(O56)=0,LEN(P56)=0,LEN(U56)=0,LEN(V56)=0,LEN(W56)=0),0,1)</f>
        <v>1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7"/>
      <c r="N57" s="149" t="s">
        <v>56</v>
      </c>
      <c r="O57" s="150"/>
      <c r="P57" s="151"/>
      <c r="Q57" s="36"/>
      <c r="R57" s="36"/>
      <c r="S57" s="36"/>
      <c r="T57" s="36"/>
      <c r="U57" s="149" t="s">
        <v>48</v>
      </c>
      <c r="V57" s="150"/>
      <c r="W57" s="151"/>
      <c r="X57" s="55"/>
      <c r="Y57" s="55"/>
      <c r="Z57" s="109" t="str">
        <f>IF(OR(LEN(N57)=0,N57="Игрок 5")," ",N57)</f>
        <v>maloi</v>
      </c>
      <c r="AA57" s="110" t="str">
        <f>IF(OR(LEN(U57)=0,U57="Игрок 5")," ",U57)</f>
        <v>saleh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7"/>
      <c r="N58" s="136" t="s">
        <v>0</v>
      </c>
      <c r="O58" s="136"/>
      <c r="P58" s="137"/>
      <c r="Q58" s="98" t="s">
        <v>13</v>
      </c>
      <c r="R58" s="73" t="s">
        <v>7</v>
      </c>
      <c r="S58" s="74"/>
      <c r="T58" s="98" t="s">
        <v>13</v>
      </c>
      <c r="U58" s="136" t="s">
        <v>0</v>
      </c>
      <c r="V58" s="136"/>
      <c r="W58" s="137"/>
      <c r="X58" s="59"/>
      <c r="Y58" s="55"/>
      <c r="Z58" s="138" t="s">
        <v>14</v>
      </c>
      <c r="AA58" s="139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7"/>
      <c r="N59" s="8">
        <v>6</v>
      </c>
      <c r="O59" s="8">
        <v>1</v>
      </c>
      <c r="P59" s="9">
        <v>7</v>
      </c>
      <c r="Q59" s="10">
        <f>IF(X59=0,0,IF(X59=1,N59,IF(X59=2,O59,IF(X59=3,P59," "))))</f>
        <v>7</v>
      </c>
      <c r="R59" s="75"/>
      <c r="S59" s="76"/>
      <c r="T59" s="10">
        <f>IF(X59=0,0,IF(X59=1,U59,IF(X59=2,V59,IF(X59=3,W59," "))))</f>
        <v>1</v>
      </c>
      <c r="U59" s="8">
        <v>9</v>
      </c>
      <c r="V59" s="8">
        <v>3</v>
      </c>
      <c r="W59" s="9">
        <v>1</v>
      </c>
      <c r="X59" s="4">
        <f>IF(OR(LEN($I$5)=0,LEN($J$5)=0),"",IF(OR($I$5="-",$J$5="-"),0,IF($I$5=$J$5,2,IF($I$5&gt;$J$5,1,3))))</f>
        <v>3</v>
      </c>
      <c r="Y59" s="22">
        <f>IF(OR(LEN($I$5)=0,LEN($J$5)=0,LEN(N59)=0,LEN(O59)=0,LEN(P59)=0,LEN(U59)=0,LEN(V59)=0,LEN(W59)=0),0,1)</f>
        <v>1</v>
      </c>
      <c r="Z59" s="107">
        <f>SUM(Q59:Q61,Q63:Q65)</f>
        <v>37</v>
      </c>
      <c r="AA59" s="108">
        <f>SUM(T59:T61,T63:T65)</f>
        <v>35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7"/>
      <c r="N60" s="8">
        <v>9</v>
      </c>
      <c r="O60" s="8">
        <v>5</v>
      </c>
      <c r="P60" s="9">
        <v>4</v>
      </c>
      <c r="Q60" s="10">
        <f>IF(X60=0,0,IF(X60=1,N60,IF(X60=2,O60,IF(X60=3,P60," "))))</f>
        <v>9</v>
      </c>
      <c r="R60" s="75"/>
      <c r="S60" s="76"/>
      <c r="T60" s="10">
        <f>IF(X60=0,0,IF(X60=1,U60,IF(X60=2,V60,IF(X60=3,W60," "))))</f>
        <v>8</v>
      </c>
      <c r="U60" s="8">
        <v>8</v>
      </c>
      <c r="V60" s="8">
        <v>4</v>
      </c>
      <c r="W60" s="9">
        <v>2</v>
      </c>
      <c r="X60" s="4">
        <f>IF(OR(LEN($I$6)=0,LEN($J$6)=0),"",IF(OR($I$6="-",$J$6="-"),0,IF($I$6=$J$6,2,IF($I$6&gt;$J$6,1,3))))</f>
        <v>1</v>
      </c>
      <c r="Y60" s="5">
        <f>IF(OR(LEN($I$6)=0,LEN($J$6)=0,LEN(N60)=0,LEN(O60)=0,LEN(P60)=0,LEN(U60)=0,LEN(V60)=0,LEN(W60)=0),0,1)</f>
        <v>1</v>
      </c>
      <c r="Z60" s="140"/>
      <c r="AA60" s="141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7"/>
      <c r="N61" s="8">
        <v>2</v>
      </c>
      <c r="O61" s="8">
        <v>3</v>
      </c>
      <c r="P61" s="9">
        <v>8</v>
      </c>
      <c r="Q61" s="10">
        <f>IF(X61=0,0,IF(X61=1,N61,IF(X61=2,O61,IF(X61=3,P61," "))))</f>
        <v>3</v>
      </c>
      <c r="R61" s="75"/>
      <c r="S61" s="76"/>
      <c r="T61" s="10">
        <f>IF(X61=0,0,IF(X61=1,U61,IF(X61=2,V61,IF(X61=3,W61," "))))</f>
        <v>6</v>
      </c>
      <c r="U61" s="8">
        <v>5</v>
      </c>
      <c r="V61" s="8">
        <v>6</v>
      </c>
      <c r="W61" s="9">
        <v>7</v>
      </c>
      <c r="X61" s="4">
        <f>IF(OR(LEN($I$7)=0,LEN($J$7)=0),"",IF(OR($I$7="-",$J$7="-"),0,IF($I$7=$J$7,2,IF($I$7&gt;$J$7,1,3))))</f>
        <v>2</v>
      </c>
      <c r="Y61" s="5">
        <f>IF(OR(LEN($I$7)=0,LEN($J$7)=0,LEN(N61)=0,LEN(O61)=0,LEN(P61)=0,LEN(U61)=0,LEN(V61)=0,LEN(W61)=0),0,1)</f>
        <v>1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7"/>
      <c r="N62" s="142" t="s">
        <v>1</v>
      </c>
      <c r="O62" s="142"/>
      <c r="P62" s="143"/>
      <c r="Q62" s="21"/>
      <c r="R62" s="77"/>
      <c r="S62" s="112"/>
      <c r="T62" s="21"/>
      <c r="U62" s="142" t="s">
        <v>1</v>
      </c>
      <c r="V62" s="142"/>
      <c r="W62" s="143"/>
      <c r="X62" s="41"/>
      <c r="Y62" s="42"/>
      <c r="Z62" s="144"/>
      <c r="AA62" s="145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7"/>
      <c r="N63" s="8">
        <v>9</v>
      </c>
      <c r="O63" s="8">
        <v>2</v>
      </c>
      <c r="P63" s="9">
        <v>1</v>
      </c>
      <c r="Q63" s="10">
        <f>IF(X63=0,0,IF(X63=1,N63,IF(X63=2,O63,IF(X63=3,P63," "))))</f>
        <v>9</v>
      </c>
      <c r="R63" s="75"/>
      <c r="S63" s="76"/>
      <c r="T63" s="10">
        <f>IF(X63=0,0,IF(X63=1,U63,IF(X63=2,V63,IF(X63=3,W63," "))))</f>
        <v>7</v>
      </c>
      <c r="U63" s="8">
        <v>7</v>
      </c>
      <c r="V63" s="8">
        <v>6</v>
      </c>
      <c r="W63" s="9">
        <v>5</v>
      </c>
      <c r="X63" s="4">
        <f>IF(OR(LEN($I$9)=0,LEN($J$9)=0),"",IF(OR($I$9="-",$J$9="-"),0,IF($I$9=$J$9,2,IF($I$9&gt;$J$9,1,3))))</f>
        <v>1</v>
      </c>
      <c r="Y63" s="22">
        <f>IF(OR(LEN($I$9)=0,LEN($J$9)=0,LEN(N63)=0,LEN(O63)=0,LEN(P63)=0,LEN(U63)=0,LEN(V63)=0,LEN(W63)=0),0,1)</f>
        <v>1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7"/>
      <c r="N64" s="8">
        <v>5</v>
      </c>
      <c r="O64" s="8">
        <v>6</v>
      </c>
      <c r="P64" s="9">
        <v>8</v>
      </c>
      <c r="Q64" s="10">
        <f>IF(X64=0,0,IF(X64=1,N64,IF(X64=2,O64,IF(X64=3,P64," "))))</f>
        <v>6</v>
      </c>
      <c r="R64" s="75"/>
      <c r="S64" s="76"/>
      <c r="T64" s="10">
        <f>IF(X64=0,0,IF(X64=1,U64,IF(X64=2,V64,IF(X64=3,W64," "))))</f>
        <v>4</v>
      </c>
      <c r="U64" s="8">
        <v>2</v>
      </c>
      <c r="V64" s="8">
        <v>4</v>
      </c>
      <c r="W64" s="9">
        <v>8</v>
      </c>
      <c r="X64" s="4">
        <f>IF(OR(LEN($I$10)=0,LEN($J$10)=0),"",IF(OR($I$10="-",$J$10="-"),0,IF($I$10=$J$10,2,IF($I$10&gt;$J$10,1,3))))</f>
        <v>2</v>
      </c>
      <c r="Y64" s="5">
        <f>IF(OR(LEN($I$10)=0,LEN($J$10)=0,LEN(N64)=0,LEN(O64)=0,LEN(P64)=0,LEN(U64)=0,LEN(V64)=0,LEN(W64)=0),0,1)</f>
        <v>1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7"/>
      <c r="N65" s="16">
        <v>3</v>
      </c>
      <c r="O65" s="13">
        <v>4</v>
      </c>
      <c r="P65" s="14">
        <v>7</v>
      </c>
      <c r="Q65" s="10">
        <f>IF(X65=0,0,IF(X65=1,N65,IF(X65=2,O65,IF(X65=3,P65," "))))</f>
        <v>3</v>
      </c>
      <c r="R65" s="75"/>
      <c r="S65" s="76"/>
      <c r="T65" s="10">
        <f>IF(X65=0,0,IF(X65=1,U65,IF(X65=2,V65,IF(X65=3,W65," "))))</f>
        <v>9</v>
      </c>
      <c r="U65" s="16">
        <v>9</v>
      </c>
      <c r="V65" s="13">
        <v>3</v>
      </c>
      <c r="W65" s="14">
        <v>1</v>
      </c>
      <c r="X65" s="33">
        <f>IF(OR(LEN($I$11)=0,LEN($J$11)=0),"",IF(OR($I$11="-",$J$11="-"),0,IF($I$11=$J$11,2,IF($I$11&gt;$J$11,1,3))))</f>
        <v>1</v>
      </c>
      <c r="Y65" s="20">
        <f>IF(OR(LEN($I$11)=0,LEN($J$11)=0,LEN(N65)=0,LEN(O65)=0,LEN(P65)=0,LEN(U65)=0,LEN(V65)=0,LEN(W65)=0),0,1)</f>
        <v>1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7"/>
      <c r="N66" s="152" t="s">
        <v>57</v>
      </c>
      <c r="O66" s="153"/>
      <c r="P66" s="154"/>
      <c r="Q66" s="36"/>
      <c r="R66" s="36"/>
      <c r="S66" s="36"/>
      <c r="T66" s="90"/>
      <c r="U66" s="152"/>
      <c r="V66" s="153"/>
      <c r="W66" s="154"/>
      <c r="X66" s="55"/>
      <c r="Y66" s="55"/>
      <c r="Z66" s="109" t="str">
        <f>IF(OR(LEN(N66)=0,N66="Игрок 6")," ",N66)</f>
        <v>DJ_Fairy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7"/>
      <c r="N67" s="136" t="s">
        <v>0</v>
      </c>
      <c r="O67" s="136"/>
      <c r="P67" s="137"/>
      <c r="Q67" s="98" t="s">
        <v>13</v>
      </c>
      <c r="R67" s="73" t="s">
        <v>7</v>
      </c>
      <c r="S67" s="74"/>
      <c r="T67" s="98" t="s">
        <v>13</v>
      </c>
      <c r="U67" s="136" t="s">
        <v>0</v>
      </c>
      <c r="V67" s="136"/>
      <c r="W67" s="137"/>
      <c r="X67" s="55"/>
      <c r="Y67" s="55"/>
      <c r="Z67" s="138" t="s">
        <v>14</v>
      </c>
      <c r="AA67" s="139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7"/>
      <c r="N68" s="8">
        <v>6</v>
      </c>
      <c r="O68" s="8">
        <v>4</v>
      </c>
      <c r="P68" s="9">
        <v>8</v>
      </c>
      <c r="Q68" s="10">
        <f>IF(X68=0,0,IF(X68=1,N68,IF(X68=2,O68,IF(X68=3,P68," "))))</f>
        <v>8</v>
      </c>
      <c r="R68" s="75"/>
      <c r="S68" s="76"/>
      <c r="T68" s="10">
        <f>IF(X68=0,0,IF(X68=1,U68,IF(X68=2,V68,IF(X68=3,W68," "))))</f>
        <v>0</v>
      </c>
      <c r="U68" s="8"/>
      <c r="V68" s="8"/>
      <c r="W68" s="9"/>
      <c r="X68" s="32">
        <f>IF(OR(LEN($I$5)=0,LEN($J$5)=0),"",IF(OR($I$5="-",$J$5="-"),0,IF($I$5=$J$5,2,IF($I$5&gt;$J$5,1,3))))</f>
        <v>3</v>
      </c>
      <c r="Y68" s="22">
        <f>IF(OR(LEN($I$5)=0,LEN($J$5)=0,LEN(N68)=0,LEN(O68)=0,LEN(P68)=0,LEN(U68)=0,LEN(V68)=0,LEN(W68)=0),0,1)</f>
        <v>0</v>
      </c>
      <c r="Z68" s="107">
        <f>SUM(Q68:Q70,Q72:Q74)</f>
        <v>40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7"/>
      <c r="N69" s="8">
        <v>9</v>
      </c>
      <c r="O69" s="8">
        <v>2</v>
      </c>
      <c r="P69" s="9">
        <v>1</v>
      </c>
      <c r="Q69" s="10">
        <f>IF(X69=0,0,IF(X69=1,N69,IF(X69=2,O69,IF(X69=3,P69," "))))</f>
        <v>9</v>
      </c>
      <c r="R69" s="75"/>
      <c r="S69" s="76"/>
      <c r="T69" s="10">
        <f>IF(X69=0,0,IF(X69=1,U69,IF(X69=2,V69,IF(X69=3,W69," "))))</f>
        <v>0</v>
      </c>
      <c r="U69" s="8"/>
      <c r="V69" s="8"/>
      <c r="W69" s="9"/>
      <c r="X69" s="4">
        <f>IF(OR(LEN($I$6)=0,LEN($J$6)=0),"",IF(OR($I$6="-",$J$6="-"),0,IF($I$6=$J$6,2,IF($I$6&gt;$J$6,1,3))))</f>
        <v>1</v>
      </c>
      <c r="Y69" s="5">
        <f>IF(OR(LEN($I$6)=0,LEN($J$6)=0,LEN(N69)=0,LEN(O69)=0,LEN(P69)=0,LEN(U69)=0,LEN(V69)=0,LEN(W69)=0),0,1)</f>
        <v>0</v>
      </c>
      <c r="Z69" s="140"/>
      <c r="AA69" s="141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7"/>
      <c r="N70" s="8">
        <v>5</v>
      </c>
      <c r="O70" s="8">
        <v>3</v>
      </c>
      <c r="P70" s="9">
        <v>7</v>
      </c>
      <c r="Q70" s="10">
        <f>IF(X70=0,0,IF(X70=1,N70,IF(X70=2,O70,IF(X70=3,P70," "))))</f>
        <v>3</v>
      </c>
      <c r="R70" s="75"/>
      <c r="S70" s="76"/>
      <c r="T70" s="10">
        <f>IF(X70=0,0,IF(X70=1,U70,IF(X70=2,V70,IF(X70=3,W70," "))))</f>
        <v>0</v>
      </c>
      <c r="U70" s="8"/>
      <c r="V70" s="8"/>
      <c r="W70" s="9"/>
      <c r="X70" s="4">
        <f>IF(OR(LEN($I$7)=0,LEN($J$7)=0),"",IF(OR($I$7="-",$J$7="-"),0,IF($I$7=$J$7,2,IF($I$7&gt;$J$7,1,3))))</f>
        <v>2</v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7"/>
      <c r="N71" s="142" t="s">
        <v>1</v>
      </c>
      <c r="O71" s="142"/>
      <c r="P71" s="143"/>
      <c r="Q71" s="21"/>
      <c r="R71" s="77"/>
      <c r="S71" s="112"/>
      <c r="T71" s="21"/>
      <c r="U71" s="142" t="s">
        <v>1</v>
      </c>
      <c r="V71" s="142"/>
      <c r="W71" s="143"/>
      <c r="X71" s="41"/>
      <c r="Y71" s="42"/>
      <c r="Z71" s="144"/>
      <c r="AA71" s="145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7"/>
      <c r="N72" s="8">
        <v>7</v>
      </c>
      <c r="O72" s="8">
        <v>2</v>
      </c>
      <c r="P72" s="9">
        <v>5</v>
      </c>
      <c r="Q72" s="10">
        <f>IF(X72=0,0,IF(X72=1,N72,IF(X72=2,O72,IF(X72=3,P72," "))))</f>
        <v>7</v>
      </c>
      <c r="R72" s="75"/>
      <c r="S72" s="76"/>
      <c r="T72" s="10">
        <f>IF(X72=0,0,IF(X72=1,U72,IF(X72=2,V72,IF(X72=3,W72," "))))</f>
        <v>0</v>
      </c>
      <c r="U72" s="8"/>
      <c r="V72" s="8"/>
      <c r="W72" s="9"/>
      <c r="X72" s="4">
        <f>IF(OR(LEN($I$9)=0,LEN($J$9)=0),"",IF(OR($I$9="-",$J$9="-"),0,IF($I$9=$J$9,2,IF($I$9&gt;$J$9,1,3))))</f>
        <v>1</v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7"/>
      <c r="N73" s="8">
        <v>6</v>
      </c>
      <c r="O73" s="8">
        <v>4</v>
      </c>
      <c r="P73" s="9">
        <v>8</v>
      </c>
      <c r="Q73" s="10">
        <f>IF(X73=0,0,IF(X73=1,N73,IF(X73=2,O73,IF(X73=3,P73," "))))</f>
        <v>4</v>
      </c>
      <c r="R73" s="75"/>
      <c r="S73" s="76"/>
      <c r="T73" s="10">
        <f>IF(X73=0,0,IF(X73=1,U73,IF(X73=2,V73,IF(X73=3,W73," "))))</f>
        <v>0</v>
      </c>
      <c r="U73" s="8"/>
      <c r="V73" s="8"/>
      <c r="W73" s="9"/>
      <c r="X73" s="4">
        <f>IF(OR(LEN($I$10)=0,LEN($J$10)=0),"",IF(OR($I$10="-",$J$10="-"),0,IF($I$10=$J$10,2,IF($I$10&gt;$J$10,1,3))))</f>
        <v>2</v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8"/>
      <c r="N74" s="13">
        <v>9</v>
      </c>
      <c r="O74" s="13">
        <v>3</v>
      </c>
      <c r="P74" s="14">
        <v>1</v>
      </c>
      <c r="Q74" s="12">
        <f>IF(X74=0,0,IF(X74=1,N74,IF(X74=2,O74,IF(X74=3,P74," "))))</f>
        <v>9</v>
      </c>
      <c r="R74" s="78"/>
      <c r="S74" s="79"/>
      <c r="T74" s="18">
        <f>IF(X74=0,0,IF(X74=1,U74,IF(X74=2,V74,IF(X74=3,W74," "))))</f>
        <v>0</v>
      </c>
      <c r="U74" s="13"/>
      <c r="V74" s="13"/>
      <c r="W74" s="14"/>
      <c r="X74" s="33">
        <f>IF(OR(LEN($I$11)=0,LEN($J$11)=0),"",IF(OR($I$11="-",$J$11="-"),0,IF($I$11=$J$11,2,IF($I$11&gt;$J$11,1,3))))</f>
        <v>1</v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3">
    <dataValidation type="list" allowBlank="1" showInputMessage="1" sqref="U2 N2">
      <formula1>К</formula1>
    </dataValidation>
    <dataValidation type="list" allowBlank="1" showInputMessage="1" sqref="U57:W57 U39:W39 U30:W30 U21:W21 N3:P3 U3:W3 U66:W66 U48:W48 N48:P48 N57:P57 N66:P66 N39:P39 N30:P30 N21:P21 N12:P12 U12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25">
      <selection activeCell="I7" sqref="I7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6" width="15.75390625" style="0" customWidth="1"/>
    <col min="27" max="27" width="18.00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[b][color=#FF0000][u][size=150]КСП Химик – Космос[/u] 0:0 (36-36)[/size][/color][/b]</v>
      </c>
      <c r="C2" s="172" t="s">
        <v>5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52" t="s">
        <v>91</v>
      </c>
      <c r="O2" s="153"/>
      <c r="P2" s="154"/>
      <c r="Q2" s="93"/>
      <c r="R2" s="94"/>
      <c r="S2" s="94"/>
      <c r="T2" s="95"/>
      <c r="U2" s="152" t="s">
        <v>32</v>
      </c>
      <c r="V2" s="153"/>
      <c r="W2" s="154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[b](5 матчей осталось)[/b]</v>
      </c>
      <c r="C3" s="174" t="s">
        <v>6</v>
      </c>
      <c r="D3" s="175"/>
      <c r="E3" s="175"/>
      <c r="F3" s="175"/>
      <c r="G3" s="176"/>
      <c r="H3" s="71" t="s">
        <v>7</v>
      </c>
      <c r="I3" s="72"/>
      <c r="J3" s="72"/>
      <c r="K3" s="40"/>
      <c r="L3" s="48"/>
      <c r="M3" s="177" t="s">
        <v>10</v>
      </c>
      <c r="N3" s="152" t="s">
        <v>92</v>
      </c>
      <c r="O3" s="153"/>
      <c r="P3" s="154"/>
      <c r="Q3" s="91"/>
      <c r="R3" s="92"/>
      <c r="S3" s="92"/>
      <c r="T3" s="92"/>
      <c r="U3" s="152" t="s">
        <v>33</v>
      </c>
      <c r="V3" s="153"/>
      <c r="W3" s="154"/>
      <c r="X3" s="34"/>
      <c r="Y3" s="34"/>
      <c r="Z3" s="109" t="str">
        <f>IF(LEN(N3)=0," ",N3)</f>
        <v>vaprol</v>
      </c>
      <c r="AA3" s="110" t="str">
        <f>IF(LEN(U3)=0," ",U3)</f>
        <v>Ведьмак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80" t="s">
        <v>0</v>
      </c>
      <c r="D4" s="181"/>
      <c r="E4" s="181"/>
      <c r="F4" s="181"/>
      <c r="G4" s="182"/>
      <c r="H4" s="54" t="s">
        <v>7</v>
      </c>
      <c r="I4" s="183" t="s">
        <v>8</v>
      </c>
      <c r="J4" s="184"/>
      <c r="K4" s="47"/>
      <c r="L4" s="47"/>
      <c r="M4" s="178"/>
      <c r="N4" s="136" t="s">
        <v>0</v>
      </c>
      <c r="O4" s="136"/>
      <c r="P4" s="137"/>
      <c r="Q4" s="98" t="s">
        <v>13</v>
      </c>
      <c r="R4" s="158" t="s">
        <v>9</v>
      </c>
      <c r="S4" s="159"/>
      <c r="T4" s="98" t="s">
        <v>13</v>
      </c>
      <c r="U4" s="136" t="s">
        <v>0</v>
      </c>
      <c r="V4" s="136"/>
      <c r="W4" s="137"/>
      <c r="X4" s="39"/>
      <c r="Y4" s="40"/>
      <c r="Z4" s="155" t="s">
        <v>3</v>
      </c>
      <c r="AA4" s="156"/>
    </row>
    <row r="5" spans="2:27" ht="13.5" customHeight="1">
      <c r="B5" s="3" t="str">
        <f>IF(L5=0,IF(X5=0,CONCATENATE(C5," - матч перенесен"),CONCATENATE(C5," - ",I5,":",J5)),C5)</f>
        <v>27.09.2011 Бавария - Манчестер Сити - 2:0</v>
      </c>
      <c r="C5" s="167" t="s">
        <v>18</v>
      </c>
      <c r="D5" s="168"/>
      <c r="E5" s="168"/>
      <c r="F5" s="168"/>
      <c r="G5" s="169"/>
      <c r="H5" s="54"/>
      <c r="I5" s="23">
        <v>2</v>
      </c>
      <c r="J5" s="123">
        <v>0</v>
      </c>
      <c r="K5" s="50"/>
      <c r="L5" s="22">
        <f>IF(OR(LEN(I5)=0,LEN(J5)=0),1,0)</f>
        <v>0</v>
      </c>
      <c r="M5" s="178"/>
      <c r="N5" s="23">
        <v>9</v>
      </c>
      <c r="O5" s="8">
        <v>3</v>
      </c>
      <c r="P5" s="9">
        <v>1</v>
      </c>
      <c r="Q5" s="10">
        <f>IF(X5=0,0,IF(X5=1,N5,IF(X5=2,O5,IF(X5=3,P5," "))))</f>
        <v>9</v>
      </c>
      <c r="R5" s="11">
        <f>IF(Y5=0," ",IF(X5=0,IF(AND(N5&gt;U5,O5&gt;V5,P5&gt;W5),1,0),IF(X5=1,IF(N5&gt;U5,1,0),IF(X5=2,IF(O5&gt;V5,1,0),IF(P5&gt;W5,1,0)))))</f>
        <v>0</v>
      </c>
      <c r="S5" s="10">
        <f>IF(Y5=0," ",IF(X5=0,IF(AND(N5&lt;U5,O5&lt;V5,P5&lt;W5),1,0),IF(X5=1,IF(N5&lt;U5,1,0),IF(X5=2,IF(O5&lt;V5,1,0),IF(P5&lt;W5,1,0)))))</f>
        <v>0</v>
      </c>
      <c r="T5" s="10">
        <f>IF(X5=0,0,IF(X5=1,U5,IF(X5=2,V5,IF(X5=3,W5," "))))</f>
        <v>9</v>
      </c>
      <c r="U5" s="23">
        <v>9</v>
      </c>
      <c r="V5" s="8">
        <v>2</v>
      </c>
      <c r="W5" s="9">
        <v>1</v>
      </c>
      <c r="X5" s="4">
        <f>IF(OR(LEN($I$5)=0,LEN($J$5)=0),"",IF(OR($I$5="-",$J$5="-"),0,IF($I$5=$J$5,2,IF($I$5&gt;$J$5,1,3))))</f>
        <v>1</v>
      </c>
      <c r="Y5" s="22">
        <f>IF(OR(LEN($I$5)=0,LEN($J$5)=0,LEN(N5)=0,LEN(O5)=0,LEN(P5)=0,LEN(U5)=0,LEN(V5)=0,LEN(W5)=0),0,1)</f>
        <v>1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29.09.2011 Марибор - Бирмингем</v>
      </c>
      <c r="C6" s="167" t="s">
        <v>30</v>
      </c>
      <c r="D6" s="168"/>
      <c r="E6" s="168"/>
      <c r="F6" s="168"/>
      <c r="G6" s="169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8"/>
      <c r="N6" s="8">
        <v>8</v>
      </c>
      <c r="O6" s="8">
        <v>5</v>
      </c>
      <c r="P6" s="9">
        <v>2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6</v>
      </c>
      <c r="V6" s="8">
        <v>8</v>
      </c>
      <c r="W6" s="9">
        <v>4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5" t="s">
        <v>4</v>
      </c>
      <c r="AA6" s="156"/>
    </row>
    <row r="7" spans="2:27" ht="13.5" customHeight="1" thickBot="1">
      <c r="B7" s="3" t="str">
        <f>IF(L7=0,IF(X7=0,CONCATENATE(C7," - матч перенесен"),CONCATENATE(C7," - ",I7,":",J7)),C7)</f>
        <v>29.09.2011 Ворскла - Ганновер 96</v>
      </c>
      <c r="C7" s="167" t="s">
        <v>24</v>
      </c>
      <c r="D7" s="168"/>
      <c r="E7" s="168"/>
      <c r="F7" s="168"/>
      <c r="G7" s="169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8"/>
      <c r="N7" s="8">
        <v>4</v>
      </c>
      <c r="O7" s="8">
        <v>6</v>
      </c>
      <c r="P7" s="9">
        <v>7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3</v>
      </c>
      <c r="V7" s="8">
        <v>5</v>
      </c>
      <c r="W7" s="9">
        <v>7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80" t="s">
        <v>1</v>
      </c>
      <c r="D8" s="181"/>
      <c r="E8" s="181"/>
      <c r="F8" s="181"/>
      <c r="G8" s="182"/>
      <c r="H8" s="54" t="s">
        <v>7</v>
      </c>
      <c r="I8" s="29"/>
      <c r="J8" s="30"/>
      <c r="K8" s="53"/>
      <c r="L8" s="6">
        <f>SUM(L5:L7,L9:L11)</f>
        <v>5</v>
      </c>
      <c r="M8" s="178"/>
      <c r="N8" s="142" t="s">
        <v>1</v>
      </c>
      <c r="O8" s="142"/>
      <c r="P8" s="143"/>
      <c r="Q8" s="21"/>
      <c r="R8" s="97"/>
      <c r="S8" s="90"/>
      <c r="T8" s="21"/>
      <c r="U8" s="142" t="s">
        <v>1</v>
      </c>
      <c r="V8" s="142"/>
      <c r="W8" s="143"/>
      <c r="X8" s="41"/>
      <c r="Y8" s="42"/>
      <c r="Z8" s="138" t="s">
        <v>14</v>
      </c>
      <c r="AA8" s="139"/>
    </row>
    <row r="9" spans="2:27" ht="13.5" customHeight="1">
      <c r="B9" s="3" t="str">
        <f>IF(L9=0,IF(X9=0,CONCATENATE(C9," - матч перенесен"),CONCATENATE(C9," - ",I9,":",J9)),C9)</f>
        <v>29.09.2011 Металлист - АЗ Алкмар</v>
      </c>
      <c r="C9" s="167" t="s">
        <v>27</v>
      </c>
      <c r="D9" s="168"/>
      <c r="E9" s="168"/>
      <c r="F9" s="168"/>
      <c r="G9" s="169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8"/>
      <c r="N9" s="8">
        <v>9</v>
      </c>
      <c r="O9" s="8">
        <v>3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9</v>
      </c>
      <c r="V9" s="8">
        <v>4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9</v>
      </c>
      <c r="AA9" s="108">
        <f>SUM(T5:T7,T9:T11)</f>
        <v>9</v>
      </c>
    </row>
    <row r="10" spans="2:27" ht="13.5" customHeight="1">
      <c r="B10" s="3" t="str">
        <f>IF(L10=0,IF(X10=0,CONCATENATE(C10," - матч перенесен"),CONCATENATE(C10," - ",I10,":",J10)),C10)</f>
        <v>28.09.2011 Валенсия - Челси</v>
      </c>
      <c r="C10" s="167" t="s">
        <v>21</v>
      </c>
      <c r="D10" s="168"/>
      <c r="E10" s="168"/>
      <c r="F10" s="168"/>
      <c r="G10" s="169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8"/>
      <c r="N10" s="8">
        <v>4</v>
      </c>
      <c r="O10" s="8">
        <v>6</v>
      </c>
      <c r="P10" s="9">
        <v>7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7</v>
      </c>
      <c r="V10" s="8">
        <v>2</v>
      </c>
      <c r="W10" s="9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27.09.2011 Трабзонспор - Лилль</v>
      </c>
      <c r="C11" s="167" t="s">
        <v>19</v>
      </c>
      <c r="D11" s="168"/>
      <c r="E11" s="168"/>
      <c r="F11" s="168"/>
      <c r="G11" s="169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8"/>
      <c r="N11" s="8">
        <v>2</v>
      </c>
      <c r="O11" s="8">
        <v>5</v>
      </c>
      <c r="P11" s="9">
        <v>8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6</v>
      </c>
      <c r="V11" s="8">
        <v>3</v>
      </c>
      <c r="W11" s="9">
        <v>5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[color=#FF0000][u]vaprol – Ведьмак[/u] 0:0 [/color] (разница 0:0) (9-9)[/b]</v>
      </c>
      <c r="C12" s="170" t="str">
        <f>IF(LEN(N2)=0," ",N2)</f>
        <v>КСП Химик</v>
      </c>
      <c r="D12" s="171"/>
      <c r="E12" s="171"/>
      <c r="F12" s="171"/>
      <c r="G12" s="122" t="str">
        <f>IF(LEN(U2)=0," ",U2)</f>
        <v>Космос</v>
      </c>
      <c r="H12" s="63"/>
      <c r="I12" s="40"/>
      <c r="J12" s="40"/>
      <c r="K12" s="40"/>
      <c r="L12" s="64"/>
      <c r="M12" s="178"/>
      <c r="N12" s="149" t="s">
        <v>93</v>
      </c>
      <c r="O12" s="150"/>
      <c r="P12" s="151"/>
      <c r="Q12" s="36"/>
      <c r="R12" s="36"/>
      <c r="S12" s="36"/>
      <c r="T12" s="36"/>
      <c r="U12" s="149" t="s">
        <v>34</v>
      </c>
      <c r="V12" s="150"/>
      <c r="W12" s="151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(5 матчей осталось)</v>
      </c>
      <c r="Y12" s="60"/>
      <c r="Z12" s="109" t="str">
        <f>IF(LEN(N12)=0," ",N12)</f>
        <v>Vinspetro</v>
      </c>
      <c r="AA12" s="110" t="str">
        <f>IF(LEN(U12)=0," ",U12)</f>
        <v>KP0}{@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vaprol
1 тайм:[/b]
1. 9-3-1
2. 8-5-2
3. 4-6-7</v>
      </c>
      <c r="C13" s="161" t="s">
        <v>2</v>
      </c>
      <c r="D13" s="162"/>
      <c r="E13" s="162"/>
      <c r="F13" s="162"/>
      <c r="G13" s="163"/>
      <c r="H13" s="66"/>
      <c r="I13" s="55"/>
      <c r="J13" s="55"/>
      <c r="K13" s="55"/>
      <c r="L13" s="49"/>
      <c r="M13" s="178"/>
      <c r="N13" s="136" t="s">
        <v>0</v>
      </c>
      <c r="O13" s="136"/>
      <c r="P13" s="137"/>
      <c r="Q13" s="98" t="s">
        <v>13</v>
      </c>
      <c r="R13" s="158" t="s">
        <v>9</v>
      </c>
      <c r="S13" s="159"/>
      <c r="T13" s="98" t="s">
        <v>13</v>
      </c>
      <c r="U13" s="136" t="s">
        <v>0</v>
      </c>
      <c r="V13" s="136"/>
      <c r="W13" s="137"/>
      <c r="X13" s="61"/>
      <c r="Y13" s="55"/>
      <c r="Z13" s="155" t="s">
        <v>3</v>
      </c>
      <c r="AA13" s="156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9-3-1
5. 4-6-7
6. 2-5-8</v>
      </c>
      <c r="C14" s="165">
        <f>SUM(Z7,Z16,Z25,Z34)</f>
        <v>0</v>
      </c>
      <c r="D14" s="166"/>
      <c r="E14" s="166"/>
      <c r="F14" s="166"/>
      <c r="G14" s="80">
        <f>SUM(AA7,AA16,AA25,AA34)</f>
        <v>0</v>
      </c>
      <c r="H14" s="66"/>
      <c r="I14" s="55"/>
      <c r="J14" s="55"/>
      <c r="K14" s="55"/>
      <c r="L14" s="49"/>
      <c r="M14" s="178"/>
      <c r="N14" s="8">
        <v>9</v>
      </c>
      <c r="O14" s="8">
        <v>2</v>
      </c>
      <c r="P14" s="9">
        <v>1</v>
      </c>
      <c r="Q14" s="10">
        <f>IF(X14=0,0,IF(X14=1,N14,IF(X14=2,O14,IF(X14=3,P14," "))))</f>
        <v>9</v>
      </c>
      <c r="R14" s="11">
        <f>IF(Y14=0," ",IF(X14=0,IF(AND(N14&gt;U14,O14&gt;V14,P14&gt;W14),1,0),IF(X14=1,IF(N14&gt;U14,1,0),IF(X14=2,IF(O14&gt;V14,1,0),IF(P14&gt;W14,1,0)))))</f>
        <v>0</v>
      </c>
      <c r="S14" s="10">
        <f>IF(Y14=0," ",IF(X14=0,IF(AND(N14&lt;U14,O14&lt;V14,P14&lt;W14),1,0),IF(X14=1,IF(N14&lt;U14,1,0),IF(X14=2,IF(O14&lt;V14,1,0),IF(P14&lt;W14,1,0)))))</f>
        <v>0</v>
      </c>
      <c r="T14" s="10">
        <f>IF(X14=0,0,IF(X14=1,U14,IF(X14=2,V14,IF(X14=3,W14," "))))</f>
        <v>9</v>
      </c>
      <c r="U14" s="8">
        <v>9</v>
      </c>
      <c r="V14" s="8">
        <v>6</v>
      </c>
      <c r="W14" s="9">
        <v>3</v>
      </c>
      <c r="X14" s="32">
        <f>IF(OR(LEN($I$5)=0,LEN($J$5)=0),"",IF(OR($I$5="-",$J$5="-"),0,IF($I$5=$J$5,2,IF($I$5&gt;$J$5,1,3))))</f>
        <v>1</v>
      </c>
      <c r="Y14" s="22">
        <f>IF(OR(LEN($I$5)=0,LEN($J$5)=0,LEN(N14)=0,LEN(O14)=0,LEN(P14)=0,LEN(U14)=0,LEN(V14)=0,LEN(W14)=0),0,1)</f>
        <v>1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Ведьмак
1 тайм:[/b]
1. 9-2-1
2. 6-8-4
3. 3-5-7</v>
      </c>
      <c r="C15" s="161" t="s">
        <v>14</v>
      </c>
      <c r="D15" s="162"/>
      <c r="E15" s="162"/>
      <c r="F15" s="162"/>
      <c r="G15" s="163"/>
      <c r="H15" s="67"/>
      <c r="I15" s="65"/>
      <c r="J15" s="65"/>
      <c r="K15" s="65"/>
      <c r="L15" s="68"/>
      <c r="M15" s="178"/>
      <c r="N15" s="8">
        <v>8</v>
      </c>
      <c r="O15" s="8">
        <v>5</v>
      </c>
      <c r="P15" s="9">
        <v>4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1</v>
      </c>
      <c r="V15" s="8">
        <v>5</v>
      </c>
      <c r="W15" s="9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5" t="s">
        <v>4</v>
      </c>
      <c r="AA15" s="156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9-4-1
5. 7-2-8
6. 6-3-5</v>
      </c>
      <c r="C16" s="165">
        <f>SUM(Z9,Z18,Z27,Z36)</f>
        <v>36</v>
      </c>
      <c r="D16" s="166"/>
      <c r="E16" s="166"/>
      <c r="F16" s="166"/>
      <c r="G16" s="80">
        <f>SUM(AA9,AA18,AA27,AA36)</f>
        <v>36</v>
      </c>
      <c r="H16" s="70"/>
      <c r="I16" s="69"/>
      <c r="J16" s="69"/>
      <c r="K16" s="69"/>
      <c r="L16" s="69"/>
      <c r="M16" s="178"/>
      <c r="N16" s="8">
        <v>3</v>
      </c>
      <c r="O16" s="8">
        <v>6</v>
      </c>
      <c r="P16" s="9">
        <v>7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2</v>
      </c>
      <c r="V16" s="8">
        <v>4</v>
      </c>
      <c r="W16" s="9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[color=#FF0000][u]Vinspetro – KP0}{@[/u] 0:0 [/color] (разница 0:0) (9-9)[/b]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8"/>
      <c r="N17" s="142" t="s">
        <v>1</v>
      </c>
      <c r="O17" s="142"/>
      <c r="P17" s="143"/>
      <c r="Q17" s="21"/>
      <c r="R17" s="97"/>
      <c r="S17" s="90"/>
      <c r="T17" s="21"/>
      <c r="U17" s="142" t="s">
        <v>1</v>
      </c>
      <c r="V17" s="142"/>
      <c r="W17" s="143"/>
      <c r="X17" s="31"/>
      <c r="Y17" s="17"/>
      <c r="Z17" s="138" t="s">
        <v>14</v>
      </c>
      <c r="AA17" s="139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Vinspetro
1 тайм:[/b]
1. 9-2-1
2. 8-5-4
3. 3-6-7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8"/>
      <c r="N18" s="8">
        <v>9</v>
      </c>
      <c r="O18" s="8">
        <v>2</v>
      </c>
      <c r="P18" s="9">
        <v>1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8</v>
      </c>
      <c r="V18" s="8">
        <v>5</v>
      </c>
      <c r="W18" s="9">
        <v>2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9</v>
      </c>
      <c r="AA18" s="108">
        <f>SUM(T14:T16,T18:T20)</f>
        <v>9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9-2-1
5. 5-6-7
6. 3-4-8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8"/>
      <c r="N19" s="8">
        <v>5</v>
      </c>
      <c r="O19" s="8">
        <v>6</v>
      </c>
      <c r="P19" s="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6</v>
      </c>
      <c r="V19" s="8">
        <v>9</v>
      </c>
      <c r="W19" s="9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KP0}{@
1 тайм:[/b]
1. 9-6-3
2. 1-5-7
3. 2-4-8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8"/>
      <c r="N20" s="8">
        <v>3</v>
      </c>
      <c r="O20" s="8">
        <v>4</v>
      </c>
      <c r="P20" s="9">
        <v>8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7</v>
      </c>
      <c r="V20" s="8">
        <v>4</v>
      </c>
      <c r="W20" s="9">
        <v>3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8-5-2
5. 6-9-1
6. 7-4-3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8"/>
      <c r="N21" s="149" t="s">
        <v>94</v>
      </c>
      <c r="O21" s="150"/>
      <c r="P21" s="151"/>
      <c r="Q21" s="36"/>
      <c r="R21" s="36"/>
      <c r="S21" s="36"/>
      <c r="T21" s="36"/>
      <c r="U21" s="149" t="s">
        <v>35</v>
      </c>
      <c r="V21" s="150"/>
      <c r="W21" s="151"/>
      <c r="X21" s="55"/>
      <c r="Y21" s="55"/>
      <c r="Z21" s="109" t="str">
        <f>IF(LEN(N21)=0," ",N21)</f>
        <v>Батькович</v>
      </c>
      <c r="AA21" s="110" t="str">
        <f>IF(LEN(U21)=0," ",U21)</f>
        <v>buffoni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[color=#FF0000][u]Батькович – buffoni[/u] 0:0 [/color] (разница 0:0) (9-9)[/b]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8"/>
      <c r="N22" s="136" t="s">
        <v>0</v>
      </c>
      <c r="O22" s="136"/>
      <c r="P22" s="137"/>
      <c r="Q22" s="98" t="s">
        <v>13</v>
      </c>
      <c r="R22" s="158" t="s">
        <v>9</v>
      </c>
      <c r="S22" s="159"/>
      <c r="T22" s="98" t="s">
        <v>13</v>
      </c>
      <c r="U22" s="136" t="s">
        <v>0</v>
      </c>
      <c r="V22" s="136"/>
      <c r="W22" s="137"/>
      <c r="X22" s="55"/>
      <c r="Y22" s="55"/>
      <c r="Z22" s="155" t="s">
        <v>3</v>
      </c>
      <c r="AA22" s="156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Батькович
1 тайм:[/b]
1. 9-4-2
2. 8-3-1
3. 7-6-5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8"/>
      <c r="N23" s="8">
        <v>9</v>
      </c>
      <c r="O23" s="8">
        <v>4</v>
      </c>
      <c r="P23" s="9">
        <v>2</v>
      </c>
      <c r="Q23" s="10">
        <f>IF(X23=0,0,IF(X23=1,N23,IF(X23=2,O23,IF(X23=3,P23," "))))</f>
        <v>9</v>
      </c>
      <c r="R23" s="11">
        <f>IF(Y23=0," ",IF(X23=0,IF(AND(N23&gt;U23,O23&gt;V23,P23&gt;W23),1,0),IF(X23=1,IF(N23&gt;U23,1,0),IF(X23=2,IF(O23&gt;V23,1,0),IF(P23&gt;W23,1,0)))))</f>
        <v>0</v>
      </c>
      <c r="S23" s="10">
        <f>IF(Y23=0," ",IF(X23=0,IF(AND(N23&lt;U23,O23&lt;V23,P23&lt;W23),1,0),IF(X23=1,IF(N23&lt;U23,1,0),IF(X23=2,IF(O23&lt;V23,1,0),IF(P23&lt;W23,1,0)))))</f>
        <v>0</v>
      </c>
      <c r="T23" s="10">
        <f>IF(X23=0,0,IF(X23=1,U23,IF(X23=2,V23,IF(X23=3,W23," "))))</f>
        <v>9</v>
      </c>
      <c r="U23" s="8">
        <v>9</v>
      </c>
      <c r="V23" s="8">
        <v>6</v>
      </c>
      <c r="W23" s="9">
        <v>4</v>
      </c>
      <c r="X23" s="32">
        <f>IF(OR(LEN($I$5)=0,LEN($J$5)=0),"",IF(OR($I$5="-",$J$5="-"),0,IF($I$5=$J$5,2,IF($I$5&gt;$J$5,1,3))))</f>
        <v>1</v>
      </c>
      <c r="Y23" s="22">
        <f>IF(OR(LEN($I$5)=0,LEN($J$5)=0,LEN(N23)=0,LEN(O23)=0,LEN(P23)=0,LEN(U23)=0,LEN(V23)=0,LEN(W23)=0),0,1)</f>
        <v>1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114" t="str">
        <f>CONCATENATE("[b]2 тайм:[/b]",CHAR(10),"4. ",N27,"-",O27,"-",P27,CHAR(10),"5. ",N28,"-",O28,"-",P28,CHAR(10),"6. ",N29,"-",O29,"-",P29)</f>
        <v>[b]2 тайм:[/b]
4. 9-3-1
5. 5-6-7
6. 2-4-8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8"/>
      <c r="N24" s="8">
        <v>8</v>
      </c>
      <c r="O24" s="8">
        <v>3</v>
      </c>
      <c r="P24" s="9">
        <v>1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2</v>
      </c>
      <c r="V24" s="8">
        <v>3</v>
      </c>
      <c r="W24" s="9">
        <v>7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5" t="s">
        <v>4</v>
      </c>
      <c r="AA24" s="156"/>
    </row>
    <row r="25" spans="1:27" ht="13.5" customHeight="1" thickBot="1">
      <c r="A25" s="15"/>
      <c r="B25" s="114" t="str">
        <f>CONCATENATE(CHAR(10),"[b]Прогноз от: ",U21,CHAR(10),"1 тайм:[/b]",CHAR(10),"1. ",U23,"-",V23,"-",W23,CHAR(10),"2. ",U24,"-",V24,"-",W24,CHAR(10),"3. ",U25,"-",V25,"-",W25)</f>
        <v>
[b]Прогноз от: buffoni
1 тайм:[/b]
1. 9-6-4
2. 2-3-7
3. 5-1-8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8"/>
      <c r="N25" s="8">
        <v>7</v>
      </c>
      <c r="O25" s="8">
        <v>6</v>
      </c>
      <c r="P25" s="9">
        <v>5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5</v>
      </c>
      <c r="V25" s="8">
        <v>1</v>
      </c>
      <c r="W25" s="9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114" t="str">
        <f>CONCATENATE("[b]2 тайм:[/b]",CHAR(10),"4. ",U27,"-",V27,"-",W27,CHAR(10),"5. ",U28,"-",V28,"-",W28,CHAR(10),"6. ",U29,"-",V29,"-",W29)</f>
        <v>[b]2 тайм:[/b]
4. 5-1-7
5. 6-2-8
6. 4-3-9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8"/>
      <c r="N26" s="142" t="s">
        <v>1</v>
      </c>
      <c r="O26" s="142"/>
      <c r="P26" s="143"/>
      <c r="Q26" s="21"/>
      <c r="R26" s="97"/>
      <c r="S26" s="90"/>
      <c r="T26" s="21"/>
      <c r="U26" s="142" t="s">
        <v>1</v>
      </c>
      <c r="V26" s="142"/>
      <c r="W26" s="143"/>
      <c r="X26" s="41"/>
      <c r="Y26" s="42"/>
      <c r="Z26" s="138" t="s">
        <v>14</v>
      </c>
      <c r="AA26" s="139"/>
    </row>
    <row r="27" spans="1:27" ht="13.5" customHeight="1">
      <c r="A27" s="15"/>
      <c r="B27" s="114" t="str">
        <f>CONCATENATE(CHAR(10),"[b]Линия 4. [color=#FF0000][u]",Z30," ",CHAR(150)," ",AA30,"[/u] ",Z32,":",AA32," [/color] (разница ",Z34,":",AA34,") (",Z36,"-",AA36,")[/b]")</f>
        <v>
[b]Линия 4. [color=#FF0000][u]darsal17 – Вясновая Кветачка[/u] 0:0 [/color] (разница 0:0) (9-9)[/b]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8"/>
      <c r="N27" s="8">
        <v>9</v>
      </c>
      <c r="O27" s="8">
        <v>3</v>
      </c>
      <c r="P27" s="9">
        <v>1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5</v>
      </c>
      <c r="V27" s="8">
        <v>1</v>
      </c>
      <c r="W27" s="9">
        <v>7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9</v>
      </c>
      <c r="AA27" s="108">
        <f>SUM(T23:T25,T27:T29)</f>
        <v>9</v>
      </c>
    </row>
    <row r="28" spans="1:27" ht="13.5" customHeight="1">
      <c r="A28" s="15"/>
      <c r="B28" s="114" t="str">
        <f>CONCATENATE("[b]Прогноз от: ",N30,CHAR(10),"1 тайм:[/b]",CHAR(10),"1. ",N32,"-",O32,"-",P32,CHAR(10),"2. ",N33,"-",O33,"-",P33,CHAR(10),"3. ",N34,"-",O34,"-",P34)</f>
        <v>[b]Прогноз от: darsal17
1 тайм:[/b]
1. 9-3-1
2. 8-4-2
3. 5-7-6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8"/>
      <c r="N28" s="8">
        <v>5</v>
      </c>
      <c r="O28" s="8">
        <v>6</v>
      </c>
      <c r="P28" s="9">
        <v>7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6</v>
      </c>
      <c r="V28" s="8">
        <v>2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114" t="str">
        <f>CONCATENATE("[b]2 тайм:[/b]",CHAR(10),"4. ",N36,"-",O36,"-",P36,CHAR(10),"5. ",N37,"-",O37,"-",P37,CHAR(10),"6. ",N38,"-",O38,"-",P38)</f>
        <v>[b]2 тайм:[/b]
4. 9-4-1
5. 3-6-7
6. 2-5-8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8"/>
      <c r="N29" s="8">
        <v>2</v>
      </c>
      <c r="O29" s="8">
        <v>4</v>
      </c>
      <c r="P29" s="9">
        <v>8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4</v>
      </c>
      <c r="V29" s="8">
        <v>3</v>
      </c>
      <c r="W29" s="9">
        <v>9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114" t="str">
        <f>CONCATENATE(CHAR(10),"[b]Прогноз от: ",U30,CHAR(10),"1 тайм:[/b]",CHAR(10),"1. ",U32,"-",V32,"-",W32,CHAR(10),"2. ",U33,"-",V33,"-",W33,CHAR(10),"3. ",U34,"-",V34,"-",W34)</f>
        <v>
[b]Прогноз от: Вясновая Кветачка
1 тайм:[/b]
1. 9-6-5
2. 3-7-1
3. 2-4-8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8"/>
      <c r="N30" s="149" t="s">
        <v>95</v>
      </c>
      <c r="O30" s="150"/>
      <c r="P30" s="151"/>
      <c r="Q30" s="36"/>
      <c r="R30" s="36"/>
      <c r="S30" s="36"/>
      <c r="T30" s="36"/>
      <c r="U30" s="149" t="s">
        <v>36</v>
      </c>
      <c r="V30" s="150"/>
      <c r="W30" s="151"/>
      <c r="X30" s="55"/>
      <c r="Y30" s="55"/>
      <c r="Z30" s="109" t="str">
        <f>IF(LEN(N30)=0," ",N30)</f>
        <v>darsal17</v>
      </c>
      <c r="AA30" s="110" t="str">
        <f>IF(LEN(U30)=0," ",U30)</f>
        <v>Вясновая Кветачка</v>
      </c>
    </row>
    <row r="31" spans="1:27" ht="13.5" customHeight="1" thickBot="1">
      <c r="A31" s="15"/>
      <c r="B31" s="114" t="str">
        <f>CONCATENATE("[b]2 тайм:[/b]",CHAR(10),"4. ",U36,"-",V36,"-",W36,CHAR(10),"5. ",U37,"-",V37,"-",W37,CHAR(10),"6. ",U38,"-",V38,"-",W38)</f>
        <v>[b]2 тайм:[/b]
4. 2-4-6
5. 5-8-9
6. 1-3-7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8"/>
      <c r="N31" s="136" t="s">
        <v>0</v>
      </c>
      <c r="O31" s="136"/>
      <c r="P31" s="137"/>
      <c r="Q31" s="98" t="s">
        <v>13</v>
      </c>
      <c r="R31" s="158" t="s">
        <v>9</v>
      </c>
      <c r="S31" s="159"/>
      <c r="T31" s="98" t="s">
        <v>13</v>
      </c>
      <c r="U31" s="136" t="s">
        <v>0</v>
      </c>
      <c r="V31" s="136"/>
      <c r="W31" s="137"/>
      <c r="X31" s="55"/>
      <c r="Y31" s="55"/>
      <c r="Z31" s="155" t="s">
        <v>3</v>
      </c>
      <c r="AA31" s="156"/>
    </row>
    <row r="32" spans="1:27" ht="13.5" customHeight="1">
      <c r="A32" s="15"/>
      <c r="B32" s="114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8"/>
      <c r="N32" s="8">
        <v>9</v>
      </c>
      <c r="O32" s="8">
        <v>3</v>
      </c>
      <c r="P32" s="9">
        <v>1</v>
      </c>
      <c r="Q32" s="10">
        <f>IF(X32=0,0,IF(X32=1,N32,IF(X32=2,O32,IF(X32=3,P32," "))))</f>
        <v>9</v>
      </c>
      <c r="R32" s="11">
        <f>IF(Y32=0," ",IF(X32=0,IF(AND(N32&gt;U32,O32&gt;V32,P32&gt;W32),1,0),IF(X32=1,IF(N32&gt;U32,1,0),IF(X32=2,IF(O32&gt;V32,1,0),IF(P32&gt;W32,1,0)))))</f>
        <v>0</v>
      </c>
      <c r="S32" s="10">
        <f>IF(Y32=0," ",IF(X32=0,IF(AND(N32&lt;U32,O32&lt;V32,P32&lt;W32),1,0),IF(X32=1,IF(N32&lt;U32,1,0),IF(X32=2,IF(O32&lt;V32,1,0),IF(P32&lt;W32,1,0)))))</f>
        <v>0</v>
      </c>
      <c r="T32" s="10">
        <f>IF(X32=0,0,IF(X32=1,U32,IF(X32=2,V32,IF(X32=3,W32," "))))</f>
        <v>9</v>
      </c>
      <c r="U32" s="8">
        <v>9</v>
      </c>
      <c r="V32" s="8">
        <v>6</v>
      </c>
      <c r="W32" s="9">
        <v>5</v>
      </c>
      <c r="X32" s="32">
        <f>IF(OR(LEN($I$5)=0,LEN($J$5)=0),"",IF(OR($I$5="-",$J$5="-"),0,IF($I$5=$J$5,2,IF($I$5&gt;$J$5,1,3))))</f>
        <v>1</v>
      </c>
      <c r="Y32" s="22">
        <f>IF(OR(LEN($I$5)=0,LEN($J$5)=0,LEN(N32)=0,LEN(O32)=0,LEN(P32)=0,LEN(U32)=0,LEN(V32)=0,LEN(W32)=0),0,1)</f>
        <v>1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114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Rainhart (7)
1 тайм:[/b]
1. 7-5-6
2. 8-3-1
3. 2-4-9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8"/>
      <c r="N33" s="8">
        <v>8</v>
      </c>
      <c r="O33" s="8">
        <v>4</v>
      </c>
      <c r="P33" s="9">
        <v>2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3</v>
      </c>
      <c r="V33" s="8">
        <v>7</v>
      </c>
      <c r="W33" s="9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5" t="s">
        <v>4</v>
      </c>
      <c r="AA33" s="156"/>
    </row>
    <row r="34" spans="1:27" ht="13.5" customHeight="1" thickBot="1">
      <c r="A34" s="15"/>
      <c r="B34" s="114" t="str">
        <f>IF(OR(LEN(N39)=0,N39="Игрок 5")," ",CONCATENATE("[b]2 тайм:[/b]",CHAR(10),"4. ",N45,"-",O45,"-",P45,CHAR(10),"5. ",N46,"-",O46,"-",P46,CHAR(10),"6. ",N47,"-",O47,"-",P47))</f>
        <v>[b]2 тайм:[/b]
4. 5-6-1
5. 3-7-8
6. 2-4-9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8"/>
      <c r="N34" s="8">
        <v>5</v>
      </c>
      <c r="O34" s="8">
        <v>7</v>
      </c>
      <c r="P34" s="9">
        <v>6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2</v>
      </c>
      <c r="V34" s="8">
        <v>4</v>
      </c>
      <c r="W34" s="9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114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ydarnik (1)
1 тайм:[/b]
1. 1-3-2
2. 9-6-5
3. 4-7-8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8"/>
      <c r="N35" s="142" t="s">
        <v>1</v>
      </c>
      <c r="O35" s="142"/>
      <c r="P35" s="143"/>
      <c r="Q35" s="21"/>
      <c r="R35" s="97"/>
      <c r="S35" s="90"/>
      <c r="T35" s="21"/>
      <c r="U35" s="142" t="s">
        <v>1</v>
      </c>
      <c r="V35" s="142"/>
      <c r="W35" s="143"/>
      <c r="X35" s="41"/>
      <c r="Y35" s="42"/>
      <c r="Z35" s="138" t="s">
        <v>14</v>
      </c>
      <c r="AA35" s="139"/>
    </row>
    <row r="36" spans="1:27" ht="13.5" customHeight="1">
      <c r="A36" s="15"/>
      <c r="B36" s="114" t="str">
        <f>IF(OR(LEN(N48)=0,N48="Игрок 6")," ",CONCATENATE("[b]2 тайм:[/b]",CHAR(10),"4. ",N54,"-",O54,"-",P54,CHAR(10),"5. ",N55,"-",O55,"-",P55,CHAR(10),"6. ",N56,"-",O56,"-",P56))</f>
        <v>[b]2 тайм:[/b]
4. 7-4-2
5. 1-5-8
6. 3-6-9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8"/>
      <c r="N36" s="8">
        <v>9</v>
      </c>
      <c r="O36" s="8">
        <v>4</v>
      </c>
      <c r="P36" s="9">
        <v>1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2</v>
      </c>
      <c r="V36" s="8">
        <v>4</v>
      </c>
      <c r="W36" s="9">
        <v>6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9</v>
      </c>
      <c r="AA36" s="108">
        <f>SUM(T32:T34,T36:T38)</f>
        <v>9</v>
      </c>
    </row>
    <row r="37" spans="1:27" ht="13.5" customHeight="1">
      <c r="A37" s="15"/>
      <c r="B37" s="114" t="str">
        <f>IF(OR(LEN(N57)=0,N57="Игрок 7")," ",CONCATENATE(CHAR(10),"[b]Прогноз от: ",N57," (",Z59,")",CHAR(10),"1 тайм:[/b]",CHAR(10),"1. ",N59,"-",O59,"-",P59,CHAR(10),"2. ",N60,"-",O60,"-",P60,CHAR(10),"3. ",N61,"-",O61,"-",P61))</f>
        <v> 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8"/>
      <c r="N37" s="8">
        <v>3</v>
      </c>
      <c r="O37" s="8">
        <v>6</v>
      </c>
      <c r="P37" s="9">
        <v>7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5</v>
      </c>
      <c r="V37" s="8">
        <v>8</v>
      </c>
      <c r="W37" s="9">
        <v>9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114" t="str">
        <f>IF(OR(LEN(N57)=0,N57="Игрок 7")," ",CONCATENATE("[b]2 тайм:[/b]",CHAR(10),"4. ",N63,"-",O63,"-",P63,CHAR(10),"5. ",N64,"-",O64,"-",P64,CHAR(10),"6. ",N65,"-",O65,"-",P65))</f>
        <v> 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9"/>
      <c r="N38" s="8">
        <v>2</v>
      </c>
      <c r="O38" s="8">
        <v>5</v>
      </c>
      <c r="P38" s="9">
        <v>8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1</v>
      </c>
      <c r="V38" s="8">
        <v>3</v>
      </c>
      <c r="W38" s="9">
        <v>7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114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6" t="s">
        <v>11</v>
      </c>
      <c r="N39" s="149" t="s">
        <v>96</v>
      </c>
      <c r="O39" s="150"/>
      <c r="P39" s="151"/>
      <c r="Q39" s="36"/>
      <c r="R39" s="36"/>
      <c r="S39" s="36"/>
      <c r="T39" s="36"/>
      <c r="U39" s="149" t="s">
        <v>37</v>
      </c>
      <c r="V39" s="150"/>
      <c r="W39" s="151"/>
      <c r="X39" s="55"/>
      <c r="Y39" s="55"/>
      <c r="Z39" s="109" t="str">
        <f>IF(OR(LEN(N39)=0,N39="Игрок 5")," ",N39)</f>
        <v>Rainhart</v>
      </c>
      <c r="AA39" s="110" t="str">
        <f>IF(OR(LEN(U39)=0,U39="Игрок 5")," ",U39)</f>
        <v>LordSinneR</v>
      </c>
    </row>
    <row r="40" spans="1:27" ht="13.5" customHeight="1" thickBot="1">
      <c r="A40" s="15"/>
      <c r="B40" s="115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7"/>
      <c r="N40" s="136" t="s">
        <v>0</v>
      </c>
      <c r="O40" s="136"/>
      <c r="P40" s="137"/>
      <c r="Q40" s="98" t="s">
        <v>13</v>
      </c>
      <c r="R40" s="73" t="s">
        <v>7</v>
      </c>
      <c r="S40" s="74"/>
      <c r="T40" s="98" t="s">
        <v>13</v>
      </c>
      <c r="U40" s="136" t="s">
        <v>0</v>
      </c>
      <c r="V40" s="136"/>
      <c r="W40" s="137"/>
      <c r="X40" s="59"/>
      <c r="Y40" s="55"/>
      <c r="Z40" s="138" t="s">
        <v>14</v>
      </c>
      <c r="AA40" s="139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LordSinneR (9)
1 тайм:[/b]
1. 9-5-1
2. 3-6-8
3. 2-4-7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7"/>
      <c r="N41" s="8">
        <v>7</v>
      </c>
      <c r="O41" s="8">
        <v>5</v>
      </c>
      <c r="P41" s="9">
        <v>6</v>
      </c>
      <c r="Q41" s="10">
        <f>IF(X41=0,0,IF(X41=1,N41,IF(X41=2,O41,IF(X41=3,P41," "))))</f>
        <v>7</v>
      </c>
      <c r="R41" s="75"/>
      <c r="S41" s="76"/>
      <c r="T41" s="10">
        <f>IF(X41=0,0,IF(X41=1,U41,IF(X41=2,V41,IF(X41=3,W41," "))))</f>
        <v>9</v>
      </c>
      <c r="U41" s="8">
        <v>9</v>
      </c>
      <c r="V41" s="8">
        <v>5</v>
      </c>
      <c r="W41" s="9">
        <v>1</v>
      </c>
      <c r="X41" s="4">
        <f>IF(OR(LEN($I$5)=0,LEN($J$5)=0),"",IF(OR($I$5="-",$J$5="-"),0,IF($I$5=$J$5,2,IF($I$5&gt;$J$5,1,3))))</f>
        <v>1</v>
      </c>
      <c r="Y41" s="22">
        <f>IF(OR(LEN($I$5)=0,LEN($J$5)=0,LEN(N41)=0,LEN(O41)=0,LEN(P41)=0,LEN(U41)=0,LEN(V41)=0,LEN(W41)=0),0,1)</f>
        <v>1</v>
      </c>
      <c r="Z41" s="107">
        <f>SUM(Q41:Q43,Q45:Q47)</f>
        <v>7</v>
      </c>
      <c r="AA41" s="108">
        <f>SUM(T41:T43,T45:T47)</f>
        <v>9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2-3-8
5. 5-6-9
6. 1-4-7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7"/>
      <c r="N42" s="8">
        <v>8</v>
      </c>
      <c r="O42" s="8">
        <v>3</v>
      </c>
      <c r="P42" s="9">
        <v>1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3</v>
      </c>
      <c r="V42" s="8">
        <v>6</v>
      </c>
      <c r="W42" s="9">
        <v>8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0"/>
      <c r="AA42" s="141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Flame (4)
1 тайм:[/b]
1. 4-6-8
2. 2-1-7
3. 5-3-9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7"/>
      <c r="N43" s="8">
        <v>2</v>
      </c>
      <c r="O43" s="8">
        <v>4</v>
      </c>
      <c r="P43" s="9">
        <v>9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2</v>
      </c>
      <c r="V43" s="8">
        <v>4</v>
      </c>
      <c r="W43" s="9">
        <v>7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3-1-7
5. 4-5-9
6. 6-2-8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7"/>
      <c r="N44" s="142" t="s">
        <v>1</v>
      </c>
      <c r="O44" s="142"/>
      <c r="P44" s="143"/>
      <c r="Q44" s="21"/>
      <c r="R44" s="77"/>
      <c r="S44" s="131"/>
      <c r="T44" s="21"/>
      <c r="U44" s="142" t="s">
        <v>1</v>
      </c>
      <c r="V44" s="142"/>
      <c r="W44" s="143"/>
      <c r="X44" s="41"/>
      <c r="Y44" s="42"/>
      <c r="Z44" s="144"/>
      <c r="AA44" s="145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sozzuro (6)
1 тайм:[/b]
1. 6-7-5
2. 2-4-8
3. 1-3-9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7"/>
      <c r="N45" s="8">
        <v>5</v>
      </c>
      <c r="O45" s="8">
        <v>6</v>
      </c>
      <c r="P45" s="9">
        <v>1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2</v>
      </c>
      <c r="V45" s="8">
        <v>3</v>
      </c>
      <c r="W45" s="9">
        <v>8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8-5-3
5. 4-6-7
6. 1-2-9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7"/>
      <c r="N46" s="8">
        <v>3</v>
      </c>
      <c r="O46" s="8">
        <v>7</v>
      </c>
      <c r="P46" s="9">
        <v>8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5</v>
      </c>
      <c r="V46" s="8">
        <v>6</v>
      </c>
      <c r="W46" s="9">
        <v>9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
[b]Прогноз от: Ankor (9)
1 тайм:[/b]
1. 9-2-1
2. 3-4-8
3. 7-6-5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7"/>
      <c r="N47" s="16">
        <v>2</v>
      </c>
      <c r="O47" s="13">
        <v>4</v>
      </c>
      <c r="P47" s="14">
        <v>9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1</v>
      </c>
      <c r="V47" s="13">
        <v>4</v>
      </c>
      <c r="W47" s="14">
        <v>7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[b]2 тайм:[/b]
4. 9-2-1
5. 3-4-8
6. 7-6-5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7"/>
      <c r="N48" s="152" t="s">
        <v>97</v>
      </c>
      <c r="O48" s="153"/>
      <c r="P48" s="154"/>
      <c r="Q48" s="36"/>
      <c r="R48" s="36"/>
      <c r="S48" s="36"/>
      <c r="T48" s="90"/>
      <c r="U48" s="152" t="s">
        <v>38</v>
      </c>
      <c r="V48" s="153"/>
      <c r="W48" s="154"/>
      <c r="X48" s="55"/>
      <c r="Y48" s="55"/>
      <c r="Z48" s="109" t="str">
        <f>IF(OR(LEN(N48)=0,N48="Игрок 6")," ",N48)</f>
        <v>ydarnik</v>
      </c>
      <c r="AA48" s="110" t="str">
        <f>IF(OR(LEN(U48)=0,U48="Игрок 6")," ",U48)</f>
        <v>Flame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7"/>
      <c r="N49" s="136" t="s">
        <v>0</v>
      </c>
      <c r="O49" s="136"/>
      <c r="P49" s="137"/>
      <c r="Q49" s="98" t="s">
        <v>13</v>
      </c>
      <c r="R49" s="73" t="s">
        <v>7</v>
      </c>
      <c r="S49" s="74"/>
      <c r="T49" s="98" t="s">
        <v>13</v>
      </c>
      <c r="U49" s="136" t="s">
        <v>0</v>
      </c>
      <c r="V49" s="136"/>
      <c r="W49" s="137"/>
      <c r="X49" s="55"/>
      <c r="Y49" s="55"/>
      <c r="Z49" s="138" t="s">
        <v>14</v>
      </c>
      <c r="AA49" s="13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7"/>
      <c r="N50" s="8">
        <v>1</v>
      </c>
      <c r="O50" s="8">
        <v>3</v>
      </c>
      <c r="P50" s="9">
        <v>2</v>
      </c>
      <c r="Q50" s="10">
        <f>IF(X50=0,0,IF(X50=1,N50,IF(X50=2,O50,IF(X50=3,P50," "))))</f>
        <v>1</v>
      </c>
      <c r="R50" s="75"/>
      <c r="S50" s="76"/>
      <c r="T50" s="10">
        <f>IF(X50=0,0,IF(X50=1,U50,IF(X50=2,V50,IF(X50=3,W50," "))))</f>
        <v>4</v>
      </c>
      <c r="U50" s="8">
        <v>4</v>
      </c>
      <c r="V50" s="8">
        <v>6</v>
      </c>
      <c r="W50" s="9">
        <v>8</v>
      </c>
      <c r="X50" s="32">
        <f>IF(OR(LEN($I$5)=0,LEN($J$5)=0),"",IF(OR($I$5="-",$J$5="-"),0,IF($I$5=$J$5,2,IF($I$5&gt;$J$5,1,3))))</f>
        <v>1</v>
      </c>
      <c r="Y50" s="22">
        <f>IF(OR(LEN($I$5)=0,LEN($J$5)=0,LEN(N50)=0,LEN(O50)=0,LEN(P50)=0,LEN(U50)=0,LEN(V50)=0,LEN(W50)=0),0,1)</f>
        <v>1</v>
      </c>
      <c r="Z50" s="107">
        <f>SUM(Q50:Q52,Q54:Q56)</f>
        <v>1</v>
      </c>
      <c r="AA50" s="108">
        <f>SUM(T50:T52,T54:T56)</f>
        <v>4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7"/>
      <c r="N51" s="8">
        <v>9</v>
      </c>
      <c r="O51" s="8">
        <v>6</v>
      </c>
      <c r="P51" s="9">
        <v>5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2</v>
      </c>
      <c r="V51" s="8">
        <v>1</v>
      </c>
      <c r="W51" s="9">
        <v>7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7"/>
      <c r="N52" s="8">
        <v>4</v>
      </c>
      <c r="O52" s="8">
        <v>7</v>
      </c>
      <c r="P52" s="9">
        <v>8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5</v>
      </c>
      <c r="V52" s="8">
        <v>3</v>
      </c>
      <c r="W52" s="9">
        <v>9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7"/>
      <c r="N53" s="142" t="s">
        <v>1</v>
      </c>
      <c r="O53" s="142"/>
      <c r="P53" s="143"/>
      <c r="Q53" s="21"/>
      <c r="R53" s="77"/>
      <c r="S53" s="131"/>
      <c r="T53" s="21"/>
      <c r="U53" s="142" t="s">
        <v>1</v>
      </c>
      <c r="V53" s="142"/>
      <c r="W53" s="143"/>
      <c r="X53" s="41"/>
      <c r="Y53" s="42"/>
      <c r="Z53" s="144"/>
      <c r="AA53" s="145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7"/>
      <c r="N54" s="8">
        <v>7</v>
      </c>
      <c r="O54" s="8">
        <v>4</v>
      </c>
      <c r="P54" s="9">
        <v>2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3</v>
      </c>
      <c r="V54" s="8">
        <v>1</v>
      </c>
      <c r="W54" s="9">
        <v>7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7"/>
      <c r="N55" s="8">
        <v>1</v>
      </c>
      <c r="O55" s="8">
        <v>5</v>
      </c>
      <c r="P55" s="9">
        <v>8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4</v>
      </c>
      <c r="V55" s="8">
        <v>5</v>
      </c>
      <c r="W55" s="9">
        <v>9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7"/>
      <c r="N56" s="13">
        <v>3</v>
      </c>
      <c r="O56" s="13">
        <v>6</v>
      </c>
      <c r="P56" s="14">
        <v>9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6</v>
      </c>
      <c r="V56" s="13">
        <v>2</v>
      </c>
      <c r="W56" s="14">
        <v>8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7"/>
      <c r="N57" s="153"/>
      <c r="O57" s="150"/>
      <c r="P57" s="151"/>
      <c r="Q57" s="36"/>
      <c r="R57" s="36"/>
      <c r="S57" s="36"/>
      <c r="T57" s="36"/>
      <c r="U57" s="149" t="s">
        <v>39</v>
      </c>
      <c r="V57" s="150"/>
      <c r="W57" s="151"/>
      <c r="X57" s="55"/>
      <c r="Y57" s="55"/>
      <c r="Z57" s="109" t="str">
        <f>IF(OR(LEN(N57)=0,N57="Игрок 5")," ",N57)</f>
        <v> </v>
      </c>
      <c r="AA57" s="110" t="str">
        <f>IF(OR(LEN(U57)=0,U57="Игрок 5")," ",U57)</f>
        <v>sozzuro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7"/>
      <c r="N58" s="136" t="s">
        <v>0</v>
      </c>
      <c r="O58" s="136"/>
      <c r="P58" s="137"/>
      <c r="Q58" s="98" t="s">
        <v>13</v>
      </c>
      <c r="R58" s="73" t="s">
        <v>7</v>
      </c>
      <c r="S58" s="74"/>
      <c r="T58" s="98" t="s">
        <v>13</v>
      </c>
      <c r="U58" s="136" t="s">
        <v>0</v>
      </c>
      <c r="V58" s="136"/>
      <c r="W58" s="137"/>
      <c r="X58" s="59"/>
      <c r="Y58" s="55"/>
      <c r="Z58" s="138" t="s">
        <v>14</v>
      </c>
      <c r="AA58" s="139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7"/>
      <c r="N59" s="8"/>
      <c r="O59" s="8"/>
      <c r="P59" s="9"/>
      <c r="Q59" s="10">
        <f>IF(X59=0,0,IF(X59=1,N59,IF(X59=2,O59,IF(X59=3,P59," "))))</f>
        <v>0</v>
      </c>
      <c r="R59" s="75"/>
      <c r="S59" s="76"/>
      <c r="T59" s="10">
        <f>IF(X59=0,0,IF(X59=1,U59,IF(X59=2,V59,IF(X59=3,W59," "))))</f>
        <v>6</v>
      </c>
      <c r="U59" s="8">
        <v>6</v>
      </c>
      <c r="V59" s="8">
        <v>7</v>
      </c>
      <c r="W59" s="9">
        <v>5</v>
      </c>
      <c r="X59" s="4">
        <f>IF(OR(LEN($I$5)=0,LEN($J$5)=0),"",IF(OR($I$5="-",$J$5="-"),0,IF($I$5=$J$5,2,IF($I$5&gt;$J$5,1,3))))</f>
        <v>1</v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6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7"/>
      <c r="N60" s="8"/>
      <c r="O60" s="8"/>
      <c r="P60" s="9"/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2</v>
      </c>
      <c r="V60" s="8">
        <v>4</v>
      </c>
      <c r="W60" s="9">
        <v>8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40"/>
      <c r="AA60" s="141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7"/>
      <c r="N61" s="8"/>
      <c r="O61" s="8"/>
      <c r="P61" s="9"/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1</v>
      </c>
      <c r="V61" s="8">
        <v>3</v>
      </c>
      <c r="W61" s="9">
        <v>9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7"/>
      <c r="N62" s="142" t="s">
        <v>1</v>
      </c>
      <c r="O62" s="142"/>
      <c r="P62" s="143"/>
      <c r="Q62" s="21"/>
      <c r="R62" s="77"/>
      <c r="S62" s="131"/>
      <c r="T62" s="21"/>
      <c r="U62" s="142" t="s">
        <v>1</v>
      </c>
      <c r="V62" s="142"/>
      <c r="W62" s="143"/>
      <c r="X62" s="41"/>
      <c r="Y62" s="42"/>
      <c r="Z62" s="144"/>
      <c r="AA62" s="145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7"/>
      <c r="N63" s="8"/>
      <c r="O63" s="8"/>
      <c r="P63" s="9"/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8</v>
      </c>
      <c r="V63" s="8">
        <v>5</v>
      </c>
      <c r="W63" s="9">
        <v>3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7"/>
      <c r="N64" s="8"/>
      <c r="O64" s="8"/>
      <c r="P64" s="9"/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4</v>
      </c>
      <c r="V64" s="8">
        <v>6</v>
      </c>
      <c r="W64" s="9">
        <v>7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7"/>
      <c r="N65" s="13"/>
      <c r="O65" s="13"/>
      <c r="P65" s="14"/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1</v>
      </c>
      <c r="V65" s="13">
        <v>2</v>
      </c>
      <c r="W65" s="14">
        <v>9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7"/>
      <c r="N66" s="153"/>
      <c r="O66" s="150"/>
      <c r="P66" s="151"/>
      <c r="Q66" s="36"/>
      <c r="R66" s="36"/>
      <c r="S66" s="36"/>
      <c r="T66" s="90"/>
      <c r="U66" s="152" t="s">
        <v>40</v>
      </c>
      <c r="V66" s="153"/>
      <c r="W66" s="154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Ankor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7"/>
      <c r="N67" s="136" t="s">
        <v>0</v>
      </c>
      <c r="O67" s="136"/>
      <c r="P67" s="137"/>
      <c r="Q67" s="98" t="s">
        <v>13</v>
      </c>
      <c r="R67" s="73" t="s">
        <v>7</v>
      </c>
      <c r="S67" s="74"/>
      <c r="T67" s="98" t="s">
        <v>13</v>
      </c>
      <c r="U67" s="136" t="s">
        <v>0</v>
      </c>
      <c r="V67" s="136"/>
      <c r="W67" s="137"/>
      <c r="X67" s="55"/>
      <c r="Y67" s="55"/>
      <c r="Z67" s="138" t="s">
        <v>14</v>
      </c>
      <c r="AA67" s="139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7"/>
      <c r="N68" s="8"/>
      <c r="O68" s="8"/>
      <c r="P68" s="9"/>
      <c r="Q68" s="10">
        <f>IF(X68=0,0,IF(X68=1,N68,IF(X68=2,O68,IF(X68=3,P68," "))))</f>
        <v>0</v>
      </c>
      <c r="R68" s="75"/>
      <c r="S68" s="76"/>
      <c r="T68" s="10">
        <f>IF(X68=0,0,IF(X68=1,U68,IF(X68=2,V68,IF(X68=3,W68," "))))</f>
        <v>9</v>
      </c>
      <c r="U68" s="8">
        <v>9</v>
      </c>
      <c r="V68" s="8">
        <v>2</v>
      </c>
      <c r="W68" s="9">
        <v>1</v>
      </c>
      <c r="X68" s="32">
        <f>IF(OR(LEN($I$5)=0,LEN($J$5)=0),"",IF(OR($I$5="-",$J$5="-"),0,IF($I$5=$J$5,2,IF($I$5&gt;$J$5,1,3))))</f>
        <v>1</v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9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7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>
        <v>3</v>
      </c>
      <c r="V69" s="8">
        <v>4</v>
      </c>
      <c r="W69" s="9">
        <v>8</v>
      </c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40"/>
      <c r="AA69" s="141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7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>
        <v>7</v>
      </c>
      <c r="V70" s="8">
        <v>6</v>
      </c>
      <c r="W70" s="9">
        <v>5</v>
      </c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7"/>
      <c r="N71" s="142" t="s">
        <v>1</v>
      </c>
      <c r="O71" s="142"/>
      <c r="P71" s="143"/>
      <c r="Q71" s="21"/>
      <c r="R71" s="77"/>
      <c r="S71" s="131"/>
      <c r="T71" s="21"/>
      <c r="U71" s="142" t="s">
        <v>1</v>
      </c>
      <c r="V71" s="142"/>
      <c r="W71" s="143"/>
      <c r="X71" s="41"/>
      <c r="Y71" s="42"/>
      <c r="Z71" s="144"/>
      <c r="AA71" s="145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7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>
        <v>9</v>
      </c>
      <c r="V72" s="8">
        <v>2</v>
      </c>
      <c r="W72" s="9">
        <v>1</v>
      </c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7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>
        <v>3</v>
      </c>
      <c r="V73" s="8">
        <v>4</v>
      </c>
      <c r="W73" s="9">
        <v>8</v>
      </c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8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>
        <v>7</v>
      </c>
      <c r="V74" s="13">
        <v>6</v>
      </c>
      <c r="W74" s="14">
        <v>5</v>
      </c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3">
    <dataValidation type="list" allowBlank="1" showInputMessage="1" sqref="U2 N2">
      <formula1>К</formula1>
    </dataValidation>
    <dataValidation type="list" allowBlank="1" showInputMessage="1" showErrorMessage="1" sqref="C5:G7 C9:G11">
      <formula1>Матчи</formula1>
    </dataValidation>
    <dataValidation type="list" allowBlank="1" showInputMessage="1" sqref="U48:W48 U57:W57 U66:W66 U39:W39 U30:W30 U21:W21 U12:W12 U3:W3 N48:P48 N39:P39 N30:P30 N21:P21 N12:P12 N3:P3">
      <formula1>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N2" sqref="N2:P65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[b][color=#FF0000][u][size=150]ОЛФП – СФП Football.By[/u] 0:0 (0-0)[/size][/color][/b]</v>
      </c>
      <c r="C2" s="172" t="s">
        <v>5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52" t="s">
        <v>83</v>
      </c>
      <c r="O2" s="153"/>
      <c r="P2" s="154"/>
      <c r="Q2" s="93"/>
      <c r="R2" s="94"/>
      <c r="S2" s="94"/>
      <c r="T2" s="95"/>
      <c r="U2" s="152" t="s">
        <v>75</v>
      </c>
      <c r="V2" s="153"/>
      <c r="W2" s="154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4" t="s">
        <v>6</v>
      </c>
      <c r="D3" s="175"/>
      <c r="E3" s="175"/>
      <c r="F3" s="175"/>
      <c r="G3" s="176"/>
      <c r="H3" s="71" t="s">
        <v>7</v>
      </c>
      <c r="I3" s="72"/>
      <c r="J3" s="72"/>
      <c r="K3" s="40"/>
      <c r="L3" s="48"/>
      <c r="M3" s="177" t="s">
        <v>10</v>
      </c>
      <c r="N3" s="152" t="s">
        <v>84</v>
      </c>
      <c r="O3" s="153"/>
      <c r="P3" s="154"/>
      <c r="Q3" s="91"/>
      <c r="R3" s="92"/>
      <c r="S3" s="92"/>
      <c r="T3" s="92"/>
      <c r="U3" s="152" t="s">
        <v>76</v>
      </c>
      <c r="V3" s="153"/>
      <c r="W3" s="154"/>
      <c r="X3" s="34"/>
      <c r="Y3" s="34"/>
      <c r="Z3" s="109" t="str">
        <f>IF(LEN(N3)=0," ",N3)</f>
        <v>Sana21</v>
      </c>
      <c r="AA3" s="110" t="str">
        <f>IF(LEN(U3)=0," ",U3)</f>
        <v>vadik1986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80" t="s">
        <v>0</v>
      </c>
      <c r="D4" s="181"/>
      <c r="E4" s="181"/>
      <c r="F4" s="181"/>
      <c r="G4" s="182"/>
      <c r="H4" s="54" t="s">
        <v>7</v>
      </c>
      <c r="I4" s="183" t="s">
        <v>8</v>
      </c>
      <c r="J4" s="184"/>
      <c r="K4" s="47"/>
      <c r="L4" s="47"/>
      <c r="M4" s="178"/>
      <c r="N4" s="136" t="s">
        <v>0</v>
      </c>
      <c r="O4" s="136"/>
      <c r="P4" s="137"/>
      <c r="Q4" s="98" t="s">
        <v>13</v>
      </c>
      <c r="R4" s="158" t="s">
        <v>9</v>
      </c>
      <c r="S4" s="159"/>
      <c r="T4" s="98" t="s">
        <v>13</v>
      </c>
      <c r="U4" s="136" t="s">
        <v>0</v>
      </c>
      <c r="V4" s="136"/>
      <c r="W4" s="137"/>
      <c r="X4" s="39"/>
      <c r="Y4" s="40"/>
      <c r="Z4" s="155" t="s">
        <v>3</v>
      </c>
      <c r="AA4" s="156"/>
    </row>
    <row r="5" spans="2:27" ht="13.5" customHeight="1">
      <c r="B5" s="3" t="str">
        <f>IF(L5=0,IF(X5=0,CONCATENATE(C5," - матч перенесен"),CONCATENATE(C5," - ",I5,":",J5)),C5)</f>
        <v>27.09.2011 Трабзонспор - Лилль</v>
      </c>
      <c r="C5" s="167" t="s">
        <v>19</v>
      </c>
      <c r="D5" s="168"/>
      <c r="E5" s="168"/>
      <c r="F5" s="168"/>
      <c r="G5" s="169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8"/>
      <c r="N5" s="23">
        <v>3</v>
      </c>
      <c r="O5" s="8">
        <v>6</v>
      </c>
      <c r="P5" s="9">
        <v>7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7</v>
      </c>
      <c r="V5" s="8">
        <v>6</v>
      </c>
      <c r="W5" s="9">
        <v>3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107">
        <f>SUM(R5:R7,R9:R11)</f>
        <v>0</v>
      </c>
      <c r="AA5" s="108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28.09.2011 Зенит - Порту</v>
      </c>
      <c r="C6" s="167" t="s">
        <v>20</v>
      </c>
      <c r="D6" s="168"/>
      <c r="E6" s="168"/>
      <c r="F6" s="168"/>
      <c r="G6" s="169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8"/>
      <c r="N6" s="8">
        <v>2</v>
      </c>
      <c r="O6" s="8">
        <v>8</v>
      </c>
      <c r="P6" s="9">
        <v>5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1</v>
      </c>
      <c r="V6" s="8">
        <v>5</v>
      </c>
      <c r="W6" s="9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5" t="s">
        <v>4</v>
      </c>
      <c r="AA6" s="156"/>
    </row>
    <row r="7" spans="2:27" ht="13.5" customHeight="1" thickBot="1">
      <c r="B7" s="3" t="str">
        <f>IF(L7=0,IF(X7=0,CONCATENATE(C7," - матч перенесен"),CONCATENATE(C7," - ",I7,":",J7)),C7)</f>
        <v>28.09.2011 Марсель - Боруссия Д</v>
      </c>
      <c r="C7" s="167" t="s">
        <v>22</v>
      </c>
      <c r="D7" s="168"/>
      <c r="E7" s="168"/>
      <c r="F7" s="168"/>
      <c r="G7" s="169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8"/>
      <c r="N7" s="8">
        <v>4</v>
      </c>
      <c r="O7" s="8">
        <v>9</v>
      </c>
      <c r="P7" s="9">
        <v>1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9</v>
      </c>
      <c r="V7" s="8">
        <v>4</v>
      </c>
      <c r="W7" s="9">
        <v>2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07">
        <f>IF(Z5-AA5&gt;0,Z5-AA5,0)</f>
        <v>0</v>
      </c>
      <c r="AA7" s="108">
        <f>IF(Z5-AA5&lt;0,AA5-Z5,0)</f>
        <v>0</v>
      </c>
    </row>
    <row r="8" spans="2:27" ht="13.5" customHeight="1" thickBot="1">
      <c r="B8" s="3" t="s">
        <v>12</v>
      </c>
      <c r="C8" s="180" t="s">
        <v>1</v>
      </c>
      <c r="D8" s="181"/>
      <c r="E8" s="181"/>
      <c r="F8" s="181"/>
      <c r="G8" s="182"/>
      <c r="H8" s="54" t="s">
        <v>7</v>
      </c>
      <c r="I8" s="29"/>
      <c r="J8" s="30"/>
      <c r="K8" s="53"/>
      <c r="L8" s="6">
        <f>SUM(L5:L7,L9:L11)</f>
        <v>6</v>
      </c>
      <c r="M8" s="178"/>
      <c r="N8" s="142" t="s">
        <v>1</v>
      </c>
      <c r="O8" s="142"/>
      <c r="P8" s="143"/>
      <c r="Q8" s="21"/>
      <c r="R8" s="97"/>
      <c r="S8" s="90"/>
      <c r="T8" s="21"/>
      <c r="U8" s="142" t="s">
        <v>1</v>
      </c>
      <c r="V8" s="142"/>
      <c r="W8" s="143"/>
      <c r="X8" s="41"/>
      <c r="Y8" s="42"/>
      <c r="Z8" s="138" t="s">
        <v>14</v>
      </c>
      <c r="AA8" s="139"/>
    </row>
    <row r="9" spans="2:27" ht="13.5" customHeight="1">
      <c r="B9" s="3" t="str">
        <f>IF(L9=0,IF(X9=0,CONCATENATE(C9," - матч перенесен"),CONCATENATE(C9," - ",I9,":",J9)),C9)</f>
        <v>29.09.2011 АЕК Ларнака - Стяуа</v>
      </c>
      <c r="C9" s="167" t="s">
        <v>26</v>
      </c>
      <c r="D9" s="168"/>
      <c r="E9" s="168"/>
      <c r="F9" s="168"/>
      <c r="G9" s="169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8"/>
      <c r="N9" s="8">
        <v>8</v>
      </c>
      <c r="O9" s="8">
        <v>3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2</v>
      </c>
      <c r="V9" s="8">
        <v>6</v>
      </c>
      <c r="W9" s="9">
        <v>7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107">
        <f>SUM(Q5:Q7,Q9:Q11)</f>
        <v>0</v>
      </c>
      <c r="AA9" s="108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29.09.2011 Селтик - Удинезе</v>
      </c>
      <c r="C10" s="167" t="s">
        <v>28</v>
      </c>
      <c r="D10" s="168"/>
      <c r="E10" s="168"/>
      <c r="F10" s="168"/>
      <c r="G10" s="169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8"/>
      <c r="N10" s="8">
        <v>5</v>
      </c>
      <c r="O10" s="8">
        <v>7</v>
      </c>
      <c r="P10" s="9">
        <v>6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3</v>
      </c>
      <c r="V10" s="8">
        <v>5</v>
      </c>
      <c r="W10" s="9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1"/>
      <c r="AA10" s="112"/>
    </row>
    <row r="11" spans="2:27" ht="13.5" customHeight="1" thickBot="1">
      <c r="B11" s="3" t="str">
        <f>IF(L11=0,IF(X11=0,CONCATENATE(C11," - матч перенесен"),CONCATENATE(C11," - ",I11,":",J11)),C11)</f>
        <v>29.09.2011 Мальмё - Аустрия</v>
      </c>
      <c r="C11" s="167" t="s">
        <v>31</v>
      </c>
      <c r="D11" s="168"/>
      <c r="E11" s="168"/>
      <c r="F11" s="168"/>
      <c r="G11" s="169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8"/>
      <c r="N11" s="8">
        <v>9</v>
      </c>
      <c r="O11" s="8">
        <v>4</v>
      </c>
      <c r="P11" s="9">
        <v>2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9</v>
      </c>
      <c r="V11" s="8">
        <v>4</v>
      </c>
      <c r="W11" s="9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[color=#FF0000][u]Sana21 – vadik1986[/u] 0:0 [/color] (разница 0:0) (0-0)[/b]</v>
      </c>
      <c r="C12" s="170" t="str">
        <f>IF(LEN(N2)=0," ",N2)</f>
        <v>ОЛФП</v>
      </c>
      <c r="D12" s="171"/>
      <c r="E12" s="171"/>
      <c r="F12" s="171"/>
      <c r="G12" s="122" t="str">
        <f>IF(LEN(U2)=0," ",U2)</f>
        <v>СФП Football.By</v>
      </c>
      <c r="H12" s="63"/>
      <c r="I12" s="40"/>
      <c r="J12" s="40"/>
      <c r="K12" s="40"/>
      <c r="L12" s="64"/>
      <c r="M12" s="178"/>
      <c r="N12" s="149" t="s">
        <v>85</v>
      </c>
      <c r="O12" s="150"/>
      <c r="P12" s="151"/>
      <c r="Q12" s="36"/>
      <c r="R12" s="36"/>
      <c r="S12" s="36"/>
      <c r="T12" s="36"/>
      <c r="U12" s="149" t="s">
        <v>77</v>
      </c>
      <c r="V12" s="150"/>
      <c r="W12" s="151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09" t="str">
        <f>IF(LEN(N12)=0," ",N12)</f>
        <v>Градус</v>
      </c>
      <c r="AA12" s="110" t="str">
        <f>IF(LEN(U12)=0," ",U12)</f>
        <v>terzia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Sana21
1 тайм:[/b]
1. 3-6-7
2. 2-8-5
3. 4-9-1</v>
      </c>
      <c r="C13" s="161" t="s">
        <v>2</v>
      </c>
      <c r="D13" s="162"/>
      <c r="E13" s="162"/>
      <c r="F13" s="162"/>
      <c r="G13" s="163"/>
      <c r="H13" s="66"/>
      <c r="I13" s="55"/>
      <c r="J13" s="55"/>
      <c r="K13" s="55"/>
      <c r="L13" s="49"/>
      <c r="M13" s="178"/>
      <c r="N13" s="136" t="s">
        <v>0</v>
      </c>
      <c r="O13" s="136"/>
      <c r="P13" s="137"/>
      <c r="Q13" s="98" t="s">
        <v>13</v>
      </c>
      <c r="R13" s="158" t="s">
        <v>9</v>
      </c>
      <c r="S13" s="159"/>
      <c r="T13" s="98" t="s">
        <v>13</v>
      </c>
      <c r="U13" s="136" t="s">
        <v>0</v>
      </c>
      <c r="V13" s="136"/>
      <c r="W13" s="137"/>
      <c r="X13" s="61"/>
      <c r="Y13" s="55"/>
      <c r="Z13" s="155" t="s">
        <v>3</v>
      </c>
      <c r="AA13" s="156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8-3-1
5. 5-7-6
6. 9-4-2</v>
      </c>
      <c r="C14" s="165">
        <f>SUM(Z7,Z16,Z25,Z34)</f>
        <v>0</v>
      </c>
      <c r="D14" s="166"/>
      <c r="E14" s="166"/>
      <c r="F14" s="166"/>
      <c r="G14" s="80">
        <f>SUM(AA7,AA16,AA25,AA34)</f>
        <v>0</v>
      </c>
      <c r="H14" s="66"/>
      <c r="I14" s="55"/>
      <c r="J14" s="55"/>
      <c r="K14" s="55"/>
      <c r="L14" s="49"/>
      <c r="M14" s="178"/>
      <c r="N14" s="8">
        <v>3</v>
      </c>
      <c r="O14" s="8">
        <v>2</v>
      </c>
      <c r="P14" s="9">
        <v>9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2</v>
      </c>
      <c r="V14" s="8">
        <v>5</v>
      </c>
      <c r="W14" s="9">
        <v>9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107">
        <f>SUM(R14:R16,R18:R20)</f>
        <v>0</v>
      </c>
      <c r="AA14" s="108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vadik1986
1 тайм:[/b]
1. 7-6-3
2. 1-5-8
3. 9-4-2</v>
      </c>
      <c r="C15" s="161" t="s">
        <v>14</v>
      </c>
      <c r="D15" s="162"/>
      <c r="E15" s="162"/>
      <c r="F15" s="162"/>
      <c r="G15" s="163"/>
      <c r="H15" s="67"/>
      <c r="I15" s="65"/>
      <c r="J15" s="65"/>
      <c r="K15" s="65"/>
      <c r="L15" s="68"/>
      <c r="M15" s="178"/>
      <c r="N15" s="8">
        <v>4</v>
      </c>
      <c r="O15" s="8">
        <v>8</v>
      </c>
      <c r="P15" s="9">
        <v>6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1</v>
      </c>
      <c r="V15" s="8">
        <v>6</v>
      </c>
      <c r="W15" s="9">
        <v>7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5" t="s">
        <v>4</v>
      </c>
      <c r="AA15" s="156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2-6-7
5. 3-5-8
6. 9-4-1</v>
      </c>
      <c r="C16" s="165">
        <f>SUM(Z9,Z18,Z27,Z36)</f>
        <v>0</v>
      </c>
      <c r="D16" s="166"/>
      <c r="E16" s="166"/>
      <c r="F16" s="166"/>
      <c r="G16" s="80">
        <f>SUM(AA9,AA18,AA27,AA36)</f>
        <v>0</v>
      </c>
      <c r="H16" s="70"/>
      <c r="I16" s="69"/>
      <c r="J16" s="69"/>
      <c r="K16" s="69"/>
      <c r="L16" s="69"/>
      <c r="M16" s="178"/>
      <c r="N16" s="8">
        <v>7</v>
      </c>
      <c r="O16" s="8">
        <v>5</v>
      </c>
      <c r="P16" s="9">
        <v>1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3</v>
      </c>
      <c r="V16" s="8">
        <v>4</v>
      </c>
      <c r="W16" s="9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07">
        <f>IF(Z14-AA14&gt;0,Z14-AA14,0)</f>
        <v>0</v>
      </c>
      <c r="AA16" s="108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[color=#FF0000][u]Градус – terzia[/u]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8"/>
      <c r="N17" s="142" t="s">
        <v>1</v>
      </c>
      <c r="O17" s="142"/>
      <c r="P17" s="143"/>
      <c r="Q17" s="21"/>
      <c r="R17" s="97"/>
      <c r="S17" s="90"/>
      <c r="T17" s="21"/>
      <c r="U17" s="142" t="s">
        <v>1</v>
      </c>
      <c r="V17" s="142"/>
      <c r="W17" s="143"/>
      <c r="X17" s="31"/>
      <c r="Y17" s="17"/>
      <c r="Z17" s="138" t="s">
        <v>14</v>
      </c>
      <c r="AA17" s="139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Градус
1 тайм:[/b]
1. 3-2-9
2. 4-8-6
3. 7-5-1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8"/>
      <c r="N18" s="8">
        <v>7</v>
      </c>
      <c r="O18" s="8">
        <v>2</v>
      </c>
      <c r="P18" s="9">
        <v>6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1</v>
      </c>
      <c r="V18" s="8">
        <v>4</v>
      </c>
      <c r="W18" s="9">
        <v>9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107">
        <f>SUM(Q14:Q16,Q18:Q20)</f>
        <v>0</v>
      </c>
      <c r="AA18" s="108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7-2-6
5. 5-4-8
6. 9-1-3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8"/>
      <c r="N19" s="8">
        <v>5</v>
      </c>
      <c r="O19" s="8">
        <v>4</v>
      </c>
      <c r="P19" s="9">
        <v>8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3</v>
      </c>
      <c r="V19" s="8">
        <v>6</v>
      </c>
      <c r="W19" s="9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terzia
1 тайм:[/b]
1. 2-5-9
2. 1-6-7
3. 3-4-8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8"/>
      <c r="N20" s="113">
        <v>9</v>
      </c>
      <c r="O20" s="8">
        <v>1</v>
      </c>
      <c r="P20" s="9">
        <v>3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2</v>
      </c>
      <c r="V20" s="8">
        <v>5</v>
      </c>
      <c r="W20" s="9">
        <v>8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1-4-9
5. 3-6-7
6. 2-5-8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8"/>
      <c r="N21" s="149" t="s">
        <v>86</v>
      </c>
      <c r="O21" s="150"/>
      <c r="P21" s="151"/>
      <c r="Q21" s="36"/>
      <c r="R21" s="36"/>
      <c r="S21" s="36"/>
      <c r="T21" s="36"/>
      <c r="U21" s="149" t="s">
        <v>78</v>
      </c>
      <c r="V21" s="150"/>
      <c r="W21" s="151"/>
      <c r="X21" s="55"/>
      <c r="Y21" s="55"/>
      <c r="Z21" s="109" t="str">
        <f>IF(LEN(N21)=0," ",N21)</f>
        <v>Serginho</v>
      </c>
      <c r="AA21" s="110" t="str">
        <f>IF(LEN(U21)=0," ",U21)</f>
        <v>Сережик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[color=#FF0000][u]Serginho – Сережик[/u]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8"/>
      <c r="N22" s="136" t="s">
        <v>0</v>
      </c>
      <c r="O22" s="136"/>
      <c r="P22" s="137"/>
      <c r="Q22" s="98" t="s">
        <v>13</v>
      </c>
      <c r="R22" s="158" t="s">
        <v>9</v>
      </c>
      <c r="S22" s="159"/>
      <c r="T22" s="98" t="s">
        <v>13</v>
      </c>
      <c r="U22" s="136" t="s">
        <v>0</v>
      </c>
      <c r="V22" s="136"/>
      <c r="W22" s="137"/>
      <c r="X22" s="55"/>
      <c r="Y22" s="55"/>
      <c r="Z22" s="155" t="s">
        <v>3</v>
      </c>
      <c r="AA22" s="156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Serginho
1 тайм:[/b]
1. 3-5-7
2. 6-8-2
3. 9-4-1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8"/>
      <c r="N23" s="8">
        <v>3</v>
      </c>
      <c r="O23" s="8">
        <v>5</v>
      </c>
      <c r="P23" s="9">
        <v>7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2</v>
      </c>
      <c r="V23" s="8">
        <v>4</v>
      </c>
      <c r="W23" s="9">
        <v>9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107">
        <f>SUM(R23:R25,R27:R29)</f>
        <v>0</v>
      </c>
      <c r="AA23" s="108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7-4-2
5. 3-5-8
6. 9-6-1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8"/>
      <c r="N24" s="8">
        <v>6</v>
      </c>
      <c r="O24" s="8">
        <v>8</v>
      </c>
      <c r="P24" s="9">
        <v>2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8</v>
      </c>
      <c r="V24" s="8">
        <v>6</v>
      </c>
      <c r="W24" s="9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5" t="s">
        <v>4</v>
      </c>
      <c r="AA24" s="156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Сережик
1 тайм:[/b]
1. 2-4-9
2. 8-6-3
3. 1-7-5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8"/>
      <c r="N25" s="8">
        <v>9</v>
      </c>
      <c r="O25" s="8">
        <v>4</v>
      </c>
      <c r="P25" s="9">
        <v>1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1</v>
      </c>
      <c r="V25" s="8">
        <v>7</v>
      </c>
      <c r="W25" s="9">
        <v>5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07">
        <f>IF(Z23-AA23&gt;0,Z23-AA23,0)</f>
        <v>0</v>
      </c>
      <c r="AA25" s="108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9-5-3
5. 4-6-8
6. 2-7-1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8"/>
      <c r="N26" s="142" t="s">
        <v>1</v>
      </c>
      <c r="O26" s="142"/>
      <c r="P26" s="143"/>
      <c r="Q26" s="21"/>
      <c r="R26" s="97"/>
      <c r="S26" s="90"/>
      <c r="T26" s="21"/>
      <c r="U26" s="142" t="s">
        <v>1</v>
      </c>
      <c r="V26" s="142"/>
      <c r="W26" s="143"/>
      <c r="X26" s="41"/>
      <c r="Y26" s="42"/>
      <c r="Z26" s="138" t="s">
        <v>14</v>
      </c>
      <c r="AA26" s="139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[color=#FF0000][u]Мерхаба – Фолк[/u]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8"/>
      <c r="N27" s="8">
        <v>7</v>
      </c>
      <c r="O27" s="8">
        <v>4</v>
      </c>
      <c r="P27" s="9">
        <v>2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9</v>
      </c>
      <c r="V27" s="8">
        <v>5</v>
      </c>
      <c r="W27" s="9">
        <v>3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107">
        <f>SUM(Q23:Q25,Q27:Q29)</f>
        <v>0</v>
      </c>
      <c r="AA27" s="108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Мерхаба
1 тайм:[/b]
1. 4-2-7
2. 6-8-3
3. 1-5-9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8"/>
      <c r="N28" s="8">
        <v>3</v>
      </c>
      <c r="O28" s="8">
        <v>5</v>
      </c>
      <c r="P28" s="9">
        <v>8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4</v>
      </c>
      <c r="V28" s="8">
        <v>6</v>
      </c>
      <c r="W28" s="9">
        <v>8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8-3-2
5. 6-5-7
6. 9-4-1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8"/>
      <c r="N29" s="8">
        <v>9</v>
      </c>
      <c r="O29" s="8">
        <v>6</v>
      </c>
      <c r="P29" s="9">
        <v>1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2</v>
      </c>
      <c r="V29" s="8">
        <v>7</v>
      </c>
      <c r="W29" s="9">
        <v>1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Фолк
1 тайм:[/b]
1. 2-4-9
2. 1-5-8
3. 3-6-7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8"/>
      <c r="N30" s="149" t="s">
        <v>87</v>
      </c>
      <c r="O30" s="150"/>
      <c r="P30" s="151"/>
      <c r="Q30" s="36"/>
      <c r="R30" s="36"/>
      <c r="S30" s="36"/>
      <c r="T30" s="36"/>
      <c r="U30" s="149" t="s">
        <v>79</v>
      </c>
      <c r="V30" s="150"/>
      <c r="W30" s="151"/>
      <c r="X30" s="55"/>
      <c r="Y30" s="55"/>
      <c r="Z30" s="109" t="str">
        <f>IF(LEN(N30)=0," ",N30)</f>
        <v>Мерхаба</v>
      </c>
      <c r="AA30" s="110" t="str">
        <f>IF(LEN(U30)=0," ",U30)</f>
        <v>Фолк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2-5-8
5. 6-4-7
6. 9-3-1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8"/>
      <c r="N31" s="136" t="s">
        <v>0</v>
      </c>
      <c r="O31" s="136"/>
      <c r="P31" s="137"/>
      <c r="Q31" s="98" t="s">
        <v>13</v>
      </c>
      <c r="R31" s="158" t="s">
        <v>9</v>
      </c>
      <c r="S31" s="159"/>
      <c r="T31" s="98" t="s">
        <v>13</v>
      </c>
      <c r="U31" s="136" t="s">
        <v>0</v>
      </c>
      <c r="V31" s="136"/>
      <c r="W31" s="137"/>
      <c r="X31" s="55"/>
      <c r="Y31" s="55"/>
      <c r="Z31" s="155" t="s">
        <v>3</v>
      </c>
      <c r="AA31" s="156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8"/>
      <c r="N32" s="8">
        <v>4</v>
      </c>
      <c r="O32" s="8">
        <v>2</v>
      </c>
      <c r="P32" s="9">
        <v>7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2</v>
      </c>
      <c r="V32" s="8">
        <v>4</v>
      </c>
      <c r="W32" s="9">
        <v>9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107">
        <f>SUM(R32:R34,R36:R38)</f>
        <v>0</v>
      </c>
      <c r="AA32" s="108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Mishgan (0)
1 тайм:[/b]
1. 1-4-8
2. 7-6-3
3. 9-5-2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8"/>
      <c r="N33" s="8">
        <v>6</v>
      </c>
      <c r="O33" s="8">
        <v>8</v>
      </c>
      <c r="P33" s="9">
        <v>3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1</v>
      </c>
      <c r="V33" s="8">
        <v>5</v>
      </c>
      <c r="W33" s="9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5" t="s">
        <v>4</v>
      </c>
      <c r="AA33" s="156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5-8-3
5. 1-4-9
6. 2-7-6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8"/>
      <c r="N34" s="8">
        <v>1</v>
      </c>
      <c r="O34" s="8">
        <v>5</v>
      </c>
      <c r="P34" s="9">
        <v>9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3</v>
      </c>
      <c r="V34" s="8">
        <v>6</v>
      </c>
      <c r="W34" s="9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07">
        <f>IF(Z32-AA32&gt;0,Z32-AA32,0)</f>
        <v>0</v>
      </c>
      <c r="AA34" s="108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Сила777 (0)
1 тайм:[/b]
1. 3-2-8
2. 5-1-9
3. 6-4-7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8"/>
      <c r="N35" s="142" t="s">
        <v>1</v>
      </c>
      <c r="O35" s="142"/>
      <c r="P35" s="143"/>
      <c r="Q35" s="21"/>
      <c r="R35" s="97"/>
      <c r="S35" s="90"/>
      <c r="T35" s="21"/>
      <c r="U35" s="142" t="s">
        <v>1</v>
      </c>
      <c r="V35" s="142"/>
      <c r="W35" s="143"/>
      <c r="X35" s="41"/>
      <c r="Y35" s="42"/>
      <c r="Z35" s="138" t="s">
        <v>14</v>
      </c>
      <c r="AA35" s="139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6-8-3
5. 4-1-9
6. 5-2-7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8"/>
      <c r="N36" s="8">
        <v>8</v>
      </c>
      <c r="O36" s="8">
        <v>3</v>
      </c>
      <c r="P36" s="9">
        <v>2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2</v>
      </c>
      <c r="V36" s="8">
        <v>5</v>
      </c>
      <c r="W36" s="9">
        <v>8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107">
        <f>SUM(Q32:Q34,Q36:Q38)</f>
        <v>0</v>
      </c>
      <c r="AA36" s="108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Everton (0)
1 тайм:[/b]
1. 2-6-4
2. 1-5-8
3. 9-3-7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8"/>
      <c r="N37" s="8">
        <v>6</v>
      </c>
      <c r="O37" s="8">
        <v>5</v>
      </c>
      <c r="P37" s="9">
        <v>7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6</v>
      </c>
      <c r="V37" s="8">
        <v>4</v>
      </c>
      <c r="W37" s="9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8-4-3
5. 7-1-5
6. 9-6-2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9"/>
      <c r="N38" s="8">
        <v>9</v>
      </c>
      <c r="O38" s="8">
        <v>4</v>
      </c>
      <c r="P38" s="9">
        <v>1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9</v>
      </c>
      <c r="V38" s="8">
        <v>3</v>
      </c>
      <c r="W38" s="9">
        <v>1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 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6" t="s">
        <v>11</v>
      </c>
      <c r="N39" s="149" t="s">
        <v>88</v>
      </c>
      <c r="O39" s="150"/>
      <c r="P39" s="151"/>
      <c r="Q39" s="36"/>
      <c r="R39" s="36"/>
      <c r="S39" s="36"/>
      <c r="T39" s="36"/>
      <c r="U39" s="149" t="s">
        <v>80</v>
      </c>
      <c r="V39" s="150"/>
      <c r="W39" s="151"/>
      <c r="X39" s="55"/>
      <c r="Y39" s="55"/>
      <c r="Z39" s="109" t="str">
        <f>IF(OR(LEN(N39)=0,N39="Игрок 5")," ",N39)</f>
        <v>Mishgan</v>
      </c>
      <c r="AA39" s="110" t="str">
        <f>IF(OR(LEN(U39)=0,U39="Игрок 5")," ",U39)</f>
        <v>азарт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 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7"/>
      <c r="N40" s="136" t="s">
        <v>0</v>
      </c>
      <c r="O40" s="136"/>
      <c r="P40" s="137"/>
      <c r="Q40" s="98" t="s">
        <v>13</v>
      </c>
      <c r="R40" s="73" t="s">
        <v>7</v>
      </c>
      <c r="S40" s="74"/>
      <c r="T40" s="98" t="s">
        <v>13</v>
      </c>
      <c r="U40" s="136" t="s">
        <v>0</v>
      </c>
      <c r="V40" s="136"/>
      <c r="W40" s="137"/>
      <c r="X40" s="59"/>
      <c r="Y40" s="55"/>
      <c r="Z40" s="138" t="s">
        <v>14</v>
      </c>
      <c r="AA40" s="139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азарт (0)
1 тайм:[/b]
1. 5-6-7
2. 9-1-3
3. 4-2-8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7"/>
      <c r="N41" s="8">
        <v>1</v>
      </c>
      <c r="O41" s="8">
        <v>4</v>
      </c>
      <c r="P41" s="9">
        <v>8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5</v>
      </c>
      <c r="V41" s="8">
        <v>6</v>
      </c>
      <c r="W41" s="9">
        <v>7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107">
        <f>SUM(Q41:Q43,Q45:Q47)</f>
        <v>0</v>
      </c>
      <c r="AA41" s="108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7-5-2
5. 9-6-3
6. 8-4-1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7"/>
      <c r="N42" s="8">
        <v>7</v>
      </c>
      <c r="O42" s="8">
        <v>6</v>
      </c>
      <c r="P42" s="9">
        <v>3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9</v>
      </c>
      <c r="V42" s="8">
        <v>1</v>
      </c>
      <c r="W42" s="9">
        <v>3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0"/>
      <c r="AA42" s="141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BIZON (0)
1 тайм:[/b]
1. 6-7-2
2. 8-5-1
3. 9-4-3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7"/>
      <c r="N43" s="8">
        <v>9</v>
      </c>
      <c r="O43" s="8">
        <v>5</v>
      </c>
      <c r="P43" s="9">
        <v>2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4</v>
      </c>
      <c r="V43" s="8">
        <v>2</v>
      </c>
      <c r="W43" s="9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1"/>
      <c r="AA43" s="112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7-6-3
5. 8-5-2
6. 9-4-1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7"/>
      <c r="N44" s="142" t="s">
        <v>1</v>
      </c>
      <c r="O44" s="142"/>
      <c r="P44" s="143"/>
      <c r="Q44" s="21"/>
      <c r="R44" s="77"/>
      <c r="S44" s="131"/>
      <c r="T44" s="21"/>
      <c r="U44" s="142" t="s">
        <v>1</v>
      </c>
      <c r="V44" s="142"/>
      <c r="W44" s="143"/>
      <c r="X44" s="41"/>
      <c r="Y44" s="42"/>
      <c r="Z44" s="144"/>
      <c r="AA44" s="145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Слуцак (0)
1 тайм:[/b]
1. 1-2-7
2. 8-3-6
3. 5-4-9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7"/>
      <c r="N45" s="8">
        <v>5</v>
      </c>
      <c r="O45" s="8">
        <v>8</v>
      </c>
      <c r="P45" s="9">
        <v>3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7</v>
      </c>
      <c r="V45" s="8">
        <v>5</v>
      </c>
      <c r="W45" s="9">
        <v>2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111"/>
      <c r="AA45" s="112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1-2-3
5. 9-5-8
6. 7-4-6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7"/>
      <c r="N46" s="8">
        <v>1</v>
      </c>
      <c r="O46" s="8">
        <v>4</v>
      </c>
      <c r="P46" s="9">
        <v>9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9</v>
      </c>
      <c r="V46" s="8">
        <v>6</v>
      </c>
      <c r="W46" s="9">
        <v>3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7"/>
      <c r="N47" s="16">
        <v>2</v>
      </c>
      <c r="O47" s="13">
        <v>7</v>
      </c>
      <c r="P47" s="14">
        <v>6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8</v>
      </c>
      <c r="V47" s="13">
        <v>4</v>
      </c>
      <c r="W47" s="14">
        <v>1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7"/>
      <c r="N48" s="152" t="s">
        <v>89</v>
      </c>
      <c r="O48" s="153"/>
      <c r="P48" s="154"/>
      <c r="Q48" s="36"/>
      <c r="R48" s="36"/>
      <c r="S48" s="36"/>
      <c r="T48" s="90"/>
      <c r="U48" s="152" t="s">
        <v>81</v>
      </c>
      <c r="V48" s="153"/>
      <c r="W48" s="154"/>
      <c r="X48" s="55"/>
      <c r="Y48" s="55"/>
      <c r="Z48" s="109" t="str">
        <f>IF(OR(LEN(N48)=0,N48="Игрок 6")," ",N48)</f>
        <v>Сила777</v>
      </c>
      <c r="AA48" s="110" t="str">
        <f>IF(OR(LEN(U48)=0,U48="Игрок 6")," ",U48)</f>
        <v>BIZON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7"/>
      <c r="N49" s="136" t="s">
        <v>0</v>
      </c>
      <c r="O49" s="136"/>
      <c r="P49" s="137"/>
      <c r="Q49" s="98" t="s">
        <v>13</v>
      </c>
      <c r="R49" s="73" t="s">
        <v>7</v>
      </c>
      <c r="S49" s="74"/>
      <c r="T49" s="98" t="s">
        <v>13</v>
      </c>
      <c r="U49" s="136" t="s">
        <v>0</v>
      </c>
      <c r="V49" s="136"/>
      <c r="W49" s="137"/>
      <c r="X49" s="55"/>
      <c r="Y49" s="55"/>
      <c r="Z49" s="138" t="s">
        <v>14</v>
      </c>
      <c r="AA49" s="13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7"/>
      <c r="N50" s="8">
        <v>3</v>
      </c>
      <c r="O50" s="8">
        <v>2</v>
      </c>
      <c r="P50" s="9">
        <v>8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6</v>
      </c>
      <c r="V50" s="8">
        <v>7</v>
      </c>
      <c r="W50" s="9">
        <v>2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107">
        <f>SUM(Q50:Q52,Q54:Q56)</f>
        <v>0</v>
      </c>
      <c r="AA50" s="108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7"/>
      <c r="N51" s="8">
        <v>5</v>
      </c>
      <c r="O51" s="8">
        <v>1</v>
      </c>
      <c r="P51" s="9">
        <v>9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8</v>
      </c>
      <c r="V51" s="8">
        <v>5</v>
      </c>
      <c r="W51" s="9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7"/>
      <c r="N52" s="8">
        <v>6</v>
      </c>
      <c r="O52" s="8">
        <v>4</v>
      </c>
      <c r="P52" s="9">
        <v>7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9</v>
      </c>
      <c r="V52" s="8">
        <v>4</v>
      </c>
      <c r="W52" s="9">
        <v>3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1"/>
      <c r="AA52" s="112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7"/>
      <c r="N53" s="142" t="s">
        <v>1</v>
      </c>
      <c r="O53" s="142"/>
      <c r="P53" s="143"/>
      <c r="Q53" s="21"/>
      <c r="R53" s="77"/>
      <c r="S53" s="131"/>
      <c r="T53" s="21"/>
      <c r="U53" s="142" t="s">
        <v>1</v>
      </c>
      <c r="V53" s="142"/>
      <c r="W53" s="143"/>
      <c r="X53" s="41"/>
      <c r="Y53" s="42"/>
      <c r="Z53" s="144"/>
      <c r="AA53" s="145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7"/>
      <c r="N54" s="8">
        <v>6</v>
      </c>
      <c r="O54" s="8">
        <v>8</v>
      </c>
      <c r="P54" s="9">
        <v>3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7</v>
      </c>
      <c r="V54" s="8">
        <v>6</v>
      </c>
      <c r="W54" s="9">
        <v>3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111"/>
      <c r="AA54" s="112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7"/>
      <c r="N55" s="8">
        <v>4</v>
      </c>
      <c r="O55" s="8">
        <v>1</v>
      </c>
      <c r="P55" s="9">
        <v>9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8</v>
      </c>
      <c r="V55" s="8">
        <v>5</v>
      </c>
      <c r="W55" s="9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7"/>
      <c r="N56" s="13">
        <v>5</v>
      </c>
      <c r="O56" s="13">
        <v>2</v>
      </c>
      <c r="P56" s="14">
        <v>7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9</v>
      </c>
      <c r="V56" s="13">
        <v>4</v>
      </c>
      <c r="W56" s="14">
        <v>1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7"/>
      <c r="N57" s="149" t="s">
        <v>90</v>
      </c>
      <c r="O57" s="150"/>
      <c r="P57" s="151"/>
      <c r="Q57" s="36"/>
      <c r="R57" s="36"/>
      <c r="S57" s="36"/>
      <c r="T57" s="36"/>
      <c r="U57" s="149" t="s">
        <v>82</v>
      </c>
      <c r="V57" s="150"/>
      <c r="W57" s="151"/>
      <c r="X57" s="55"/>
      <c r="Y57" s="55"/>
      <c r="Z57" s="109" t="str">
        <f>IF(OR(LEN(N57)=0,N57="Игрок 5")," ",N57)</f>
        <v>Everton</v>
      </c>
      <c r="AA57" s="110" t="str">
        <f>IF(OR(LEN(U57)=0,U57="Игрок 5")," ",U57)</f>
        <v>Слуцак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7"/>
      <c r="N58" s="136" t="s">
        <v>0</v>
      </c>
      <c r="O58" s="136"/>
      <c r="P58" s="137"/>
      <c r="Q58" s="98" t="s">
        <v>13</v>
      </c>
      <c r="R58" s="73" t="s">
        <v>7</v>
      </c>
      <c r="S58" s="74"/>
      <c r="T58" s="98" t="s">
        <v>13</v>
      </c>
      <c r="U58" s="136" t="s">
        <v>0</v>
      </c>
      <c r="V58" s="136"/>
      <c r="W58" s="137"/>
      <c r="X58" s="59"/>
      <c r="Y58" s="55"/>
      <c r="Z58" s="138" t="s">
        <v>14</v>
      </c>
      <c r="AA58" s="139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7"/>
      <c r="N59" s="8">
        <v>2</v>
      </c>
      <c r="O59" s="8">
        <v>6</v>
      </c>
      <c r="P59" s="9">
        <v>4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1</v>
      </c>
      <c r="V59" s="8">
        <v>2</v>
      </c>
      <c r="W59" s="9">
        <v>7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7">
        <f>SUM(Q59:Q61,Q63:Q65)</f>
        <v>0</v>
      </c>
      <c r="AA59" s="108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7"/>
      <c r="N60" s="8">
        <v>1</v>
      </c>
      <c r="O60" s="8">
        <v>5</v>
      </c>
      <c r="P60" s="9">
        <v>8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8</v>
      </c>
      <c r="V60" s="8">
        <v>3</v>
      </c>
      <c r="W60" s="9">
        <v>6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40"/>
      <c r="AA60" s="141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7"/>
      <c r="N61" s="8">
        <v>9</v>
      </c>
      <c r="O61" s="8">
        <v>3</v>
      </c>
      <c r="P61" s="9">
        <v>7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5</v>
      </c>
      <c r="V61" s="8">
        <v>4</v>
      </c>
      <c r="W61" s="9">
        <v>9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11"/>
      <c r="AA61" s="11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7"/>
      <c r="N62" s="142" t="s">
        <v>1</v>
      </c>
      <c r="O62" s="142"/>
      <c r="P62" s="143"/>
      <c r="Q62" s="21"/>
      <c r="R62" s="77"/>
      <c r="S62" s="131"/>
      <c r="T62" s="21"/>
      <c r="U62" s="142" t="s">
        <v>1</v>
      </c>
      <c r="V62" s="142"/>
      <c r="W62" s="143"/>
      <c r="X62" s="41"/>
      <c r="Y62" s="42"/>
      <c r="Z62" s="144"/>
      <c r="AA62" s="145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7"/>
      <c r="N63" s="8">
        <v>8</v>
      </c>
      <c r="O63" s="8">
        <v>4</v>
      </c>
      <c r="P63" s="9">
        <v>3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1</v>
      </c>
      <c r="V63" s="8">
        <v>2</v>
      </c>
      <c r="W63" s="9">
        <v>3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11"/>
      <c r="AA63" s="11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7"/>
      <c r="N64" s="8">
        <v>7</v>
      </c>
      <c r="O64" s="8">
        <v>1</v>
      </c>
      <c r="P64" s="9">
        <v>5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9</v>
      </c>
      <c r="V64" s="8">
        <v>5</v>
      </c>
      <c r="W64" s="9">
        <v>8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7"/>
      <c r="N65" s="16">
        <v>9</v>
      </c>
      <c r="O65" s="13">
        <v>6</v>
      </c>
      <c r="P65" s="14">
        <v>2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7</v>
      </c>
      <c r="V65" s="13">
        <v>4</v>
      </c>
      <c r="W65" s="14">
        <v>6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7"/>
      <c r="N66" s="153"/>
      <c r="O66" s="150"/>
      <c r="P66" s="151"/>
      <c r="Q66" s="36"/>
      <c r="R66" s="36"/>
      <c r="S66" s="36"/>
      <c r="T66" s="90"/>
      <c r="U66" s="152"/>
      <c r="V66" s="153"/>
      <c r="W66" s="154"/>
      <c r="X66" s="55"/>
      <c r="Y66" s="55"/>
      <c r="Z66" s="109" t="str">
        <f>IF(OR(LEN(N66)=0,N66="Игрок 6")," ",N66)</f>
        <v> </v>
      </c>
      <c r="AA66" s="110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7"/>
      <c r="N67" s="136" t="s">
        <v>0</v>
      </c>
      <c r="O67" s="136"/>
      <c r="P67" s="137"/>
      <c r="Q67" s="98" t="s">
        <v>13</v>
      </c>
      <c r="R67" s="73" t="s">
        <v>7</v>
      </c>
      <c r="S67" s="74"/>
      <c r="T67" s="98" t="s">
        <v>13</v>
      </c>
      <c r="U67" s="136" t="s">
        <v>0</v>
      </c>
      <c r="V67" s="136"/>
      <c r="W67" s="137"/>
      <c r="X67" s="55"/>
      <c r="Y67" s="55"/>
      <c r="Z67" s="138" t="s">
        <v>14</v>
      </c>
      <c r="AA67" s="139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7"/>
      <c r="N68" s="8"/>
      <c r="O68" s="8"/>
      <c r="P68" s="9"/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7">
        <f>SUM(Q68:Q70,Q72:Q74)</f>
        <v>0</v>
      </c>
      <c r="AA68" s="108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7"/>
      <c r="N69" s="8"/>
      <c r="O69" s="8"/>
      <c r="P69" s="9"/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40"/>
      <c r="AA69" s="141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7"/>
      <c r="N70" s="8"/>
      <c r="O70" s="8"/>
      <c r="P70" s="9"/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11"/>
      <c r="AA70" s="11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7"/>
      <c r="N71" s="142" t="s">
        <v>1</v>
      </c>
      <c r="O71" s="142"/>
      <c r="P71" s="143"/>
      <c r="Q71" s="21"/>
      <c r="R71" s="77"/>
      <c r="S71" s="131"/>
      <c r="T71" s="21"/>
      <c r="U71" s="142" t="s">
        <v>1</v>
      </c>
      <c r="V71" s="142"/>
      <c r="W71" s="143"/>
      <c r="X71" s="41"/>
      <c r="Y71" s="42"/>
      <c r="Z71" s="144"/>
      <c r="AA71" s="145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7"/>
      <c r="N72" s="8"/>
      <c r="O72" s="8"/>
      <c r="P72" s="9"/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11"/>
      <c r="AA72" s="11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7"/>
      <c r="N73" s="8"/>
      <c r="O73" s="8"/>
      <c r="P73" s="9"/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8"/>
      <c r="N74" s="13"/>
      <c r="O74" s="13"/>
      <c r="P74" s="14"/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C2:G2"/>
    <mergeCell ref="N2:P2"/>
    <mergeCell ref="U2:W2"/>
    <mergeCell ref="C3:G3"/>
    <mergeCell ref="M3:M38"/>
    <mergeCell ref="N3:P3"/>
    <mergeCell ref="U3:W3"/>
    <mergeCell ref="C4:G4"/>
    <mergeCell ref="I4:J4"/>
    <mergeCell ref="N4:P4"/>
    <mergeCell ref="R4:S4"/>
    <mergeCell ref="U4:W4"/>
    <mergeCell ref="C8:G8"/>
    <mergeCell ref="N8:P8"/>
    <mergeCell ref="U8:W8"/>
    <mergeCell ref="C13:G13"/>
    <mergeCell ref="Z4:AA4"/>
    <mergeCell ref="C5:G5"/>
    <mergeCell ref="C6:G6"/>
    <mergeCell ref="Z6:AA6"/>
    <mergeCell ref="C7:G7"/>
    <mergeCell ref="Z8:AA8"/>
    <mergeCell ref="C9:G9"/>
    <mergeCell ref="C10:G10"/>
    <mergeCell ref="C11:G11"/>
    <mergeCell ref="C12:F12"/>
    <mergeCell ref="N12:P12"/>
    <mergeCell ref="U12:W12"/>
    <mergeCell ref="N13:P13"/>
    <mergeCell ref="R13:S13"/>
    <mergeCell ref="U13:W13"/>
    <mergeCell ref="Z13:AA13"/>
    <mergeCell ref="C14:F14"/>
    <mergeCell ref="C15:G15"/>
    <mergeCell ref="Z15:AA15"/>
    <mergeCell ref="C16:F16"/>
    <mergeCell ref="N17:P17"/>
    <mergeCell ref="U17:W17"/>
    <mergeCell ref="Z17:AA17"/>
    <mergeCell ref="N21:P21"/>
    <mergeCell ref="U21:W21"/>
    <mergeCell ref="N22:P22"/>
    <mergeCell ref="R22:S22"/>
    <mergeCell ref="U22:W22"/>
    <mergeCell ref="Z22:AA22"/>
    <mergeCell ref="Z24:AA24"/>
    <mergeCell ref="N26:P26"/>
    <mergeCell ref="U26:W26"/>
    <mergeCell ref="Z26:AA26"/>
    <mergeCell ref="N30:P30"/>
    <mergeCell ref="U30:W30"/>
    <mergeCell ref="N31:P31"/>
    <mergeCell ref="R31:S31"/>
    <mergeCell ref="U31:W31"/>
    <mergeCell ref="Z31:AA31"/>
    <mergeCell ref="Z33:AA33"/>
    <mergeCell ref="N35:P35"/>
    <mergeCell ref="U35:W35"/>
    <mergeCell ref="Z35:AA35"/>
    <mergeCell ref="M39:M74"/>
    <mergeCell ref="N39:P39"/>
    <mergeCell ref="U39:W39"/>
    <mergeCell ref="N40:P40"/>
    <mergeCell ref="U40:W40"/>
    <mergeCell ref="N48:P48"/>
    <mergeCell ref="U48:W48"/>
    <mergeCell ref="N49:P49"/>
    <mergeCell ref="U49:W49"/>
    <mergeCell ref="N57:P57"/>
    <mergeCell ref="U57:W57"/>
    <mergeCell ref="N58:P58"/>
    <mergeCell ref="U58:W58"/>
    <mergeCell ref="N66:P66"/>
    <mergeCell ref="U66:W66"/>
    <mergeCell ref="N67:P67"/>
    <mergeCell ref="Z40:AA40"/>
    <mergeCell ref="Z42:AA42"/>
    <mergeCell ref="N44:P44"/>
    <mergeCell ref="U44:W44"/>
    <mergeCell ref="Z44:AA44"/>
    <mergeCell ref="Z49:AA49"/>
    <mergeCell ref="Z51:AA51"/>
    <mergeCell ref="N53:P53"/>
    <mergeCell ref="U53:W53"/>
    <mergeCell ref="Z53:AA53"/>
    <mergeCell ref="Z58:AA58"/>
    <mergeCell ref="Z60:AA60"/>
    <mergeCell ref="N62:P62"/>
    <mergeCell ref="U62:W62"/>
    <mergeCell ref="Z62:AA62"/>
    <mergeCell ref="U67:W67"/>
    <mergeCell ref="Z67:AA67"/>
    <mergeCell ref="Z69:AA69"/>
    <mergeCell ref="N71:P71"/>
    <mergeCell ref="U71:W71"/>
    <mergeCell ref="Z71:AA71"/>
  </mergeCells>
  <dataValidations count="3">
    <dataValidation type="list" allowBlank="1" showInputMessage="1" sqref="U2 N2">
      <formula1>К</formula1>
    </dataValidation>
    <dataValidation type="list" allowBlank="1" showInputMessage="1" sqref="U57:W57 U39:W39 U30:W30 U21:W21 U12:W12 U3:W3 U66:W66 U48:W48 N48:P48 N57:P57 N39:P39 N30:P30 N21:P21 N12:P12 N3:P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zoomScale="85" zoomScaleNormal="85" zoomScalePageLayoutView="0" workbookViewId="0" topLeftCell="A1">
      <selection activeCell="R21" sqref="R21"/>
    </sheetView>
  </sheetViews>
  <sheetFormatPr defaultColWidth="9.00390625" defaultRowHeight="13.5" customHeight="1"/>
  <cols>
    <col min="2" max="2" width="7.125" style="89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27" ht="13.5" customHeight="1" thickBot="1">
      <c r="B2" s="3" t="str">
        <f>CONCATENATE("[b][color=#FF0000][u][size=150]",N2," ",CHAR(150)," ",U2,"[/u] ",C14,":",G14," (",C16,"-",G16,")[/size][/color][/b]")</f>
        <v>[b][color=#FF0000][u][size=150] АСП "Погоня" – EXE[/u] 0:0 (0-0)[/size][/color][/b]</v>
      </c>
      <c r="C2" s="172" t="s">
        <v>5</v>
      </c>
      <c r="D2" s="172"/>
      <c r="E2" s="172"/>
      <c r="F2" s="172"/>
      <c r="G2" s="173"/>
      <c r="H2" s="62"/>
      <c r="I2" s="34"/>
      <c r="J2" s="34"/>
      <c r="K2" s="34"/>
      <c r="L2" s="35"/>
      <c r="M2" s="87"/>
      <c r="N2" s="152" t="s">
        <v>66</v>
      </c>
      <c r="O2" s="153"/>
      <c r="P2" s="154"/>
      <c r="Q2" s="93"/>
      <c r="R2" s="94"/>
      <c r="S2" s="94"/>
      <c r="T2" s="95"/>
      <c r="U2" s="152" t="s">
        <v>58</v>
      </c>
      <c r="V2" s="153"/>
      <c r="W2" s="154"/>
      <c r="X2" s="34"/>
      <c r="Y2" s="34"/>
      <c r="Z2" s="37"/>
      <c r="AA2" s="38"/>
    </row>
    <row r="3" spans="2:27" ht="13.5" customHeight="1" thickBot="1">
      <c r="B3" s="3" t="str">
        <f>IF(COUNTIF(X5:X7,0)+COUNTIF(X9:X11,0)&gt;2,"[b](переигровка!)[/b]",IF(L8=0,"[b](матч окончен!)[/b]",IF(L8&gt;4,CONCATENATE("[b](",L8," матчей осталось)[/b]"),IF(L8=1,"[b](1 матч остался)[/b]",CONCATENATE("[b](",L8," матча осталось)[/b]")))))</f>
        <v>[b](6 матчей осталось)[/b]</v>
      </c>
      <c r="C3" s="174" t="s">
        <v>6</v>
      </c>
      <c r="D3" s="175"/>
      <c r="E3" s="175"/>
      <c r="F3" s="175"/>
      <c r="G3" s="176"/>
      <c r="H3" s="71" t="s">
        <v>7</v>
      </c>
      <c r="I3" s="72"/>
      <c r="J3" s="72"/>
      <c r="K3" s="40"/>
      <c r="L3" s="48"/>
      <c r="M3" s="177" t="s">
        <v>10</v>
      </c>
      <c r="N3" s="152" t="s">
        <v>67</v>
      </c>
      <c r="O3" s="153"/>
      <c r="P3" s="154"/>
      <c r="Q3" s="91"/>
      <c r="R3" s="92"/>
      <c r="S3" s="92"/>
      <c r="T3" s="92"/>
      <c r="U3" s="152" t="s">
        <v>59</v>
      </c>
      <c r="V3" s="153"/>
      <c r="W3" s="154"/>
      <c r="X3" s="34"/>
      <c r="Y3" s="34"/>
      <c r="Z3" s="81" t="str">
        <f>IF(LEN(N3)=0," ",N3)</f>
        <v>freedom</v>
      </c>
      <c r="AA3" s="82" t="str">
        <f>IF(LEN(U3)=0," ",U3)</f>
        <v>Spy69</v>
      </c>
    </row>
    <row r="4" spans="2:27" ht="13.5" customHeight="1" thickBot="1">
      <c r="B4" s="3" t="str">
        <f>CONCATENATE(CHAR(10),"[b]линия матчей:[/b]",CHAR(10),"[b]1 тайм:[/b]")</f>
        <v>
[b]линия матчей:[/b]
[b]1 тайм:[/b]</v>
      </c>
      <c r="C4" s="180" t="s">
        <v>0</v>
      </c>
      <c r="D4" s="181"/>
      <c r="E4" s="181"/>
      <c r="F4" s="181"/>
      <c r="G4" s="182"/>
      <c r="H4" s="54" t="s">
        <v>7</v>
      </c>
      <c r="I4" s="183" t="s">
        <v>8</v>
      </c>
      <c r="J4" s="184"/>
      <c r="K4" s="47"/>
      <c r="L4" s="47"/>
      <c r="M4" s="178"/>
      <c r="N4" s="136" t="s">
        <v>0</v>
      </c>
      <c r="O4" s="136"/>
      <c r="P4" s="137"/>
      <c r="Q4" s="98" t="s">
        <v>13</v>
      </c>
      <c r="R4" s="158" t="s">
        <v>9</v>
      </c>
      <c r="S4" s="159"/>
      <c r="T4" s="98" t="s">
        <v>13</v>
      </c>
      <c r="U4" s="136" t="s">
        <v>0</v>
      </c>
      <c r="V4" s="136"/>
      <c r="W4" s="137"/>
      <c r="X4" s="39"/>
      <c r="Y4" s="40"/>
      <c r="Z4" s="155" t="s">
        <v>3</v>
      </c>
      <c r="AA4" s="156"/>
    </row>
    <row r="5" spans="2:27" ht="13.5" customHeight="1">
      <c r="B5" s="3" t="str">
        <f>IF(L5=0,IF(X5=0,CONCATENATE(C5," - матч перенесен"),CONCATENATE(C5," - ",I5,":",J5)),C5)</f>
        <v>28.09.2011 Зенит - Порту</v>
      </c>
      <c r="C5" s="167" t="s">
        <v>20</v>
      </c>
      <c r="D5" s="168"/>
      <c r="E5" s="168"/>
      <c r="F5" s="168"/>
      <c r="G5" s="169"/>
      <c r="H5" s="54"/>
      <c r="I5" s="23">
        <f>IF(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5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5" s="123">
        <f>IF(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5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5" s="50"/>
      <c r="L5" s="22">
        <f>IF(OR(LEN(I5)=0,LEN(J5)=0),1,0)</f>
        <v>1</v>
      </c>
      <c r="M5" s="178"/>
      <c r="N5" s="23">
        <v>1</v>
      </c>
      <c r="O5" s="8">
        <v>3</v>
      </c>
      <c r="P5" s="9">
        <v>7</v>
      </c>
      <c r="Q5" s="10" t="str">
        <f>IF(X5=0,0,IF(X5=1,N5,IF(X5=2,O5,IF(X5=3,P5," "))))</f>
        <v> </v>
      </c>
      <c r="R5" s="11" t="str">
        <f>IF(Y5=0," ",IF(X5=0,IF(AND(N5&gt;U5,O5&gt;V5,P5&gt;W5),1,0),IF(X5=1,IF(N5&gt;U5,1,0),IF(X5=2,IF(O5&gt;V5,1,0),IF(P5&gt;W5,1,0)))))</f>
        <v> </v>
      </c>
      <c r="S5" s="10" t="str">
        <f>IF(Y5=0," ",IF(X5=0,IF(AND(N5&lt;U5,O5&lt;V5,P5&lt;W5),1,0),IF(X5=1,IF(N5&lt;U5,1,0),IF(X5=2,IF(O5&lt;V5,1,0),IF(P5&lt;W5,1,0)))))</f>
        <v> </v>
      </c>
      <c r="T5" s="10" t="str">
        <f>IF(X5=0,0,IF(X5=1,U5,IF(X5=2,V5,IF(X5=3,W5," "))))</f>
        <v> </v>
      </c>
      <c r="U5" s="23">
        <v>2</v>
      </c>
      <c r="V5" s="8">
        <v>7</v>
      </c>
      <c r="W5" s="9">
        <v>4</v>
      </c>
      <c r="X5" s="4">
        <f>IF(OR(LEN($I$5)=0,LEN($J$5)=0),"",IF(OR($I$5="-",$J$5="-"),0,IF($I$5=$J$5,2,IF($I$5&gt;$J$5,1,3))))</f>
      </c>
      <c r="Y5" s="22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</row>
    <row r="6" spans="2:27" ht="13.5" customHeight="1">
      <c r="B6" s="3" t="str">
        <f>IF(L6=0,IF(X6=0,CONCATENATE(C6," - матч перенесен"),CONCATENATE(C6," - ",I6,":",J6)),C6)</f>
        <v>28.09.2011 Марсель - Боруссия Д</v>
      </c>
      <c r="C6" s="167" t="s">
        <v>22</v>
      </c>
      <c r="D6" s="168"/>
      <c r="E6" s="168"/>
      <c r="F6" s="168"/>
      <c r="G6" s="169"/>
      <c r="H6" s="54"/>
      <c r="I6" s="8">
        <f>IF(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6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6" s="24">
        <f>IF(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6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6" s="51"/>
      <c r="L6" s="5">
        <f>IF(OR(LEN(I6)=0,LEN(J6)=0),1,0)</f>
        <v>1</v>
      </c>
      <c r="M6" s="178"/>
      <c r="N6" s="8">
        <v>9</v>
      </c>
      <c r="O6" s="8">
        <v>2</v>
      </c>
      <c r="P6" s="9">
        <v>5</v>
      </c>
      <c r="Q6" s="10" t="str">
        <f>IF(X6=0,0,IF(X6=1,N6,IF(X6=2,O6,IF(X6=3,P6," "))))</f>
        <v> </v>
      </c>
      <c r="R6" s="11" t="str">
        <f>IF(Y6=0," ",IF(X6=0,IF(AND(N6&gt;U6,O6&gt;V6,P6&gt;W6),1,0),IF(X6=1,IF(N6&gt;U6,1,0),IF(X6=2,IF(O6&gt;V6,1,0),IF(P6&gt;W6,1,0)))))</f>
        <v> </v>
      </c>
      <c r="S6" s="10" t="str">
        <f>IF(Y6=0," ",IF(X6=0,IF(AND(N6&lt;U6,O6&lt;V6,P6&lt;W6),1,0),IF(X6=1,IF(N6&lt;U6,1,0),IF(X6=2,IF(O6&lt;V6,1,0),IF(P6&lt;W6,1,0)))))</f>
        <v> </v>
      </c>
      <c r="T6" s="10" t="str">
        <f>IF(X6=0,0,IF(X6=1,U6,IF(X6=2,V6,IF(X6=3,W6," "))))</f>
        <v> </v>
      </c>
      <c r="U6" s="8">
        <v>3</v>
      </c>
      <c r="V6" s="8">
        <v>9</v>
      </c>
      <c r="W6" s="9">
        <v>8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55" t="s">
        <v>4</v>
      </c>
      <c r="AA6" s="156"/>
    </row>
    <row r="7" spans="2:27" ht="13.5" customHeight="1" thickBot="1">
      <c r="B7" s="3" t="str">
        <f>IF(L7=0,IF(X7=0,CONCATENATE(C7," - матч перенесен"),CONCATENATE(C7," - ",I7,":",J7)),C7)</f>
        <v>27.09.2011 ЦСКА - Интер</v>
      </c>
      <c r="C7" s="167" t="s">
        <v>17</v>
      </c>
      <c r="D7" s="168"/>
      <c r="E7" s="168"/>
      <c r="F7" s="168"/>
      <c r="G7" s="169"/>
      <c r="H7" s="54"/>
      <c r="I7" s="27">
        <f>IF(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7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7" s="28">
        <f>IF(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7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7" s="52"/>
      <c r="L7" s="19">
        <f>IF(OR(LEN(I7)=0,LEN(J7)=0),1,0)</f>
        <v>1</v>
      </c>
      <c r="M7" s="178"/>
      <c r="N7" s="8">
        <v>4</v>
      </c>
      <c r="O7" s="8">
        <v>8</v>
      </c>
      <c r="P7" s="9">
        <v>6</v>
      </c>
      <c r="Q7" s="10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8" t="str">
        <f>IF(Y7=0," ",IF(X7=0,IF(AND(N7&lt;U7,O7&lt;V7,P7&lt;W7),1,0),IF(X7=1,IF(N7&lt;U7,1,0),IF(X7=2,IF(O7&lt;V7,1,0),IF(P7&lt;W7,1,0)))))</f>
        <v> </v>
      </c>
      <c r="T7" s="10" t="str">
        <f>IF(X7=0,0,IF(X7=1,U7,IF(X7=2,V7,IF(X7=3,W7," "))))</f>
        <v> </v>
      </c>
      <c r="U7" s="8">
        <v>1</v>
      </c>
      <c r="V7" s="8">
        <v>6</v>
      </c>
      <c r="W7" s="9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</row>
    <row r="8" spans="2:27" ht="13.5" customHeight="1" thickBot="1">
      <c r="B8" s="3" t="s">
        <v>12</v>
      </c>
      <c r="C8" s="180" t="s">
        <v>1</v>
      </c>
      <c r="D8" s="181"/>
      <c r="E8" s="181"/>
      <c r="F8" s="181"/>
      <c r="G8" s="182"/>
      <c r="H8" s="54" t="s">
        <v>7</v>
      </c>
      <c r="I8" s="29"/>
      <c r="J8" s="30"/>
      <c r="K8" s="53"/>
      <c r="L8" s="6">
        <f>SUM(L5:L7,L9:L11)</f>
        <v>6</v>
      </c>
      <c r="M8" s="178"/>
      <c r="N8" s="142" t="s">
        <v>1</v>
      </c>
      <c r="O8" s="142"/>
      <c r="P8" s="143"/>
      <c r="Q8" s="21"/>
      <c r="R8" s="97"/>
      <c r="S8" s="90"/>
      <c r="T8" s="21"/>
      <c r="U8" s="142" t="s">
        <v>1</v>
      </c>
      <c r="V8" s="142"/>
      <c r="W8" s="143"/>
      <c r="X8" s="41"/>
      <c r="Y8" s="42"/>
      <c r="Z8" s="138" t="s">
        <v>14</v>
      </c>
      <c r="AA8" s="139"/>
    </row>
    <row r="9" spans="2:27" ht="13.5" customHeight="1">
      <c r="B9" s="3" t="str">
        <f>IF(L9=0,IF(X9=0,CONCATENATE(C9," - матч перенесен"),CONCATENATE(C9," - ",I9,":",J9)),C9)</f>
        <v>29.09.2011 Атлетик Б - ПСЖ</v>
      </c>
      <c r="C9" s="167" t="s">
        <v>23</v>
      </c>
      <c r="D9" s="168"/>
      <c r="E9" s="168"/>
      <c r="F9" s="168"/>
      <c r="G9" s="169"/>
      <c r="H9" s="54"/>
      <c r="I9" s="23">
        <f>IF(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9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9" s="24">
        <f>IF(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9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9" s="51"/>
      <c r="L9" s="22">
        <f>IF(OR(LEN(I9)=0,LEN(J9)=0),1,0)</f>
        <v>1</v>
      </c>
      <c r="M9" s="178"/>
      <c r="N9" s="8">
        <v>8</v>
      </c>
      <c r="O9" s="8">
        <v>4</v>
      </c>
      <c r="P9" s="9">
        <v>1</v>
      </c>
      <c r="Q9" s="10" t="str">
        <f>IF(X9=0,0,IF(X9=1,N9,IF(X9=2,O9,IF(X9=3,P9," "))))</f>
        <v> </v>
      </c>
      <c r="R9" s="11" t="str">
        <f>IF(Y9=0," ",IF(X9=0,IF(AND(N9&gt;U9,O9&gt;V9,P9&gt;W9),1,0),IF(X9=1,IF(N9&gt;U9,1,0),IF(X9=2,IF(O9&gt;V9,1,0),IF(P9&gt;W9,1,0)))))</f>
        <v> </v>
      </c>
      <c r="S9" s="10" t="str">
        <f>IF(Y9=0," ",IF(X9=0,IF(AND(N9&lt;U9,O9&lt;V9,P9&lt;W9),1,0),IF(X9=1,IF(N9&lt;U9,1,0),IF(X9=2,IF(O9&lt;V9,1,0),IF(P9&lt;W9,1,0)))))</f>
        <v> </v>
      </c>
      <c r="T9" s="10" t="str">
        <f>IF(X9=0,0,IF(X9=1,U9,IF(X9=2,V9,IF(X9=3,W9," "))))</f>
        <v> </v>
      </c>
      <c r="U9" s="8">
        <v>9</v>
      </c>
      <c r="V9" s="8">
        <v>8</v>
      </c>
      <c r="W9" s="9">
        <v>1</v>
      </c>
      <c r="X9" s="4">
        <f>IF(OR(LEN($I$9)=0,LEN($J$9)=0),"",IF(OR($I$9="-",$J$9="-"),0,IF($I$9=$J$9,2,IF($I$9&gt;$J$9,1,3))))</f>
      </c>
      <c r="Y9" s="22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</row>
    <row r="10" spans="2:27" ht="13.5" customHeight="1">
      <c r="B10" s="3" t="str">
        <f>IF(L10=0,IF(X10=0,CONCATENATE(C10," - матч перенесен"),CONCATENATE(C10," - ",I10,":",J10)),C10)</f>
        <v>29.09.2011 Ренн - Атлетико М</v>
      </c>
      <c r="C10" s="167" t="s">
        <v>29</v>
      </c>
      <c r="D10" s="168"/>
      <c r="E10" s="168"/>
      <c r="F10" s="168"/>
      <c r="G10" s="169"/>
      <c r="H10" s="54"/>
      <c r="I10" s="23">
        <f>IF(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10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0" s="24">
        <f>IF(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10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0" s="51"/>
      <c r="L10" s="5">
        <f>IF(OR(LEN(I10)=0,LEN(J10)=0),1,0)</f>
        <v>1</v>
      </c>
      <c r="M10" s="178"/>
      <c r="N10" s="8">
        <v>5</v>
      </c>
      <c r="O10" s="8">
        <v>2</v>
      </c>
      <c r="P10" s="9">
        <v>7</v>
      </c>
      <c r="Q10" s="10" t="str">
        <f>IF(X10=0,0,IF(X10=1,N10,IF(X10=2,O10,IF(X10=3,P10," "))))</f>
        <v> </v>
      </c>
      <c r="R10" s="11" t="str">
        <f>IF(Y10=0," ",IF(X10=0,IF(AND(N10&gt;U10,O10&gt;V10,P10&gt;W10),1,0),IF(X10=1,IF(N10&gt;U10,1,0),IF(X10=2,IF(O10&gt;V10,1,0),IF(P10&gt;W10,1,0)))))</f>
        <v> </v>
      </c>
      <c r="S10" s="10" t="str">
        <f>IF(Y10=0," ",IF(X10=0,IF(AND(N10&lt;U10,O10&lt;V10,P10&lt;W10),1,0),IF(X10=1,IF(N10&lt;U10,1,0),IF(X10=2,IF(O10&lt;V10,1,0),IF(P10&lt;W10,1,0)))))</f>
        <v> </v>
      </c>
      <c r="T10" s="10" t="str">
        <f>IF(X10=0,0,IF(X10=1,U10,IF(X10=2,V10,IF(X10=3,W10," "))))</f>
        <v> </v>
      </c>
      <c r="U10" s="8">
        <v>4</v>
      </c>
      <c r="V10" s="8">
        <v>7</v>
      </c>
      <c r="W10" s="9">
        <v>6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</row>
    <row r="11" spans="2:27" ht="13.5" customHeight="1" thickBot="1">
      <c r="B11" s="3" t="str">
        <f>IF(L11=0,IF(X11=0,CONCATENATE(C11," - матч перенесен"),CONCATENATE(C11," - ",I11,":",J11)),C11)</f>
        <v>29.09.2011 Мальмё - Аустрия</v>
      </c>
      <c r="C11" s="167" t="s">
        <v>31</v>
      </c>
      <c r="D11" s="168"/>
      <c r="E11" s="168"/>
      <c r="F11" s="168"/>
      <c r="G11" s="169"/>
      <c r="H11" s="54"/>
      <c r="I11" s="25">
        <f>IF(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="","",CHOOSE(MATCH(C11,Матчи,0),Программа!C4,Программа!C5,Программа!C6,Программа!C7,Программа!C8,Программа!C9,Программа!C10,Программа!C11,Программа!C12,Программа!C13,Программа!C14,Программа!C15,Программа!C16,Программа!C17,Программа!C18))</f>
      </c>
      <c r="J11" s="26">
        <f>IF(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="","",CHOOSE(MATCH(C11,Матчи,0),Программа!D4,Программа!D5,Программа!D6,Программа!D7,Программа!D8,Программа!D9,Программа!D10,Программа!D11,Программа!D12,Программа!D13,Программа!D14,Программа!D15,Программа!D16,Программа!D17,Программа!D18))</f>
      </c>
      <c r="K11" s="50"/>
      <c r="L11" s="19">
        <f>IF(OR(LEN(I11)=0,LEN(J11)=0),1,0)</f>
        <v>1</v>
      </c>
      <c r="M11" s="178"/>
      <c r="N11" s="8">
        <v>9</v>
      </c>
      <c r="O11" s="8">
        <v>6</v>
      </c>
      <c r="P11" s="9">
        <v>3</v>
      </c>
      <c r="Q11" s="10" t="str">
        <f>IF(X11=0,0,IF(X11=1,N11,IF(X11=2,O11,IF(X11=3,P11," "))))</f>
        <v> </v>
      </c>
      <c r="R11" s="11" t="str">
        <f>IF(Y11=0," ",IF(X11=0,IF(AND(N11&gt;U11,O11&gt;V11,P11&gt;W11),1,0),IF(X11=1,IF(N11&gt;U11,1,0),IF(X11=2,IF(O11&gt;V11,1,0),IF(P11&gt;W11,1,0)))))</f>
        <v> </v>
      </c>
      <c r="S11" s="10" t="str">
        <f>IF(Y11=0," ",IF(X11=0,IF(AND(N11&lt;U11,O11&lt;V11,P11&lt;W11),1,0),IF(X11=1,IF(N11&lt;U11,1,0),IF(X11=2,IF(O11&lt;V11,1,0),IF(P11&lt;W11,1,0)))))</f>
        <v> </v>
      </c>
      <c r="T11" s="10" t="str">
        <f>IF(X11=0,0,IF(X11=1,U11,IF(X11=2,V11,IF(X11=3,W11," "))))</f>
        <v> </v>
      </c>
      <c r="U11" s="8">
        <v>5</v>
      </c>
      <c r="V11" s="8">
        <v>3</v>
      </c>
      <c r="W11" s="9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</row>
    <row r="12" spans="2:27" ht="13.5" customHeight="1" thickBot="1">
      <c r="B12" s="3" t="str">
        <f>CONCATENATE(CHAR(10),"[b]Линия 1. [color=#FF0000][u]",Z3," ",CHAR(150)," ",AA3,"[/u] ",Z5,":",AA5," [/color] (разница ",Z7,":",AA7,") (",Z9,"-",AA9,")[/b]")</f>
        <v>
[b]Линия 1. [color=#FF0000][u]freedom – Spy69[/u] 0:0 [/color] (разница 0:0) (0-0)[/b]</v>
      </c>
      <c r="C12" s="170" t="str">
        <f>IF(LEN(N2)=0," ",N2)</f>
        <v> АСП "Погоня"</v>
      </c>
      <c r="D12" s="171"/>
      <c r="E12" s="171"/>
      <c r="F12" s="171"/>
      <c r="G12" s="122" t="str">
        <f>IF(LEN(U2)=0," ",U2)</f>
        <v>EXE</v>
      </c>
      <c r="H12" s="63"/>
      <c r="I12" s="40"/>
      <c r="J12" s="40"/>
      <c r="K12" s="40"/>
      <c r="L12" s="64"/>
      <c r="M12" s="178"/>
      <c r="N12" s="149" t="s">
        <v>68</v>
      </c>
      <c r="O12" s="150"/>
      <c r="P12" s="151"/>
      <c r="Q12" s="36"/>
      <c r="R12" s="36"/>
      <c r="S12" s="36"/>
      <c r="T12" s="36"/>
      <c r="U12" s="149" t="s">
        <v>60</v>
      </c>
      <c r="V12" s="150"/>
      <c r="W12" s="151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ORSS</v>
      </c>
      <c r="AA12" s="82" t="str">
        <f>IF(LEN(U12)=0," ",U12)</f>
        <v>Kashtan</v>
      </c>
    </row>
    <row r="13" spans="2:27" ht="13.5" customHeight="1" thickBot="1">
      <c r="B13" s="3" t="str">
        <f>CONCATENATE("[b]Прогноз от: ",N3,CHAR(10),"1 тайм:[/b]",CHAR(10),"1. ",N5,"-",O5,"-",P5,CHAR(10),"2. ",N6,"-",O6,"-",P6,CHAR(10),"3. ",N7,"-",O7,"-",P7)</f>
        <v>[b]Прогноз от: freedom
1 тайм:[/b]
1. 1-3-7
2. 9-2-5
3. 4-8-6</v>
      </c>
      <c r="C13" s="161" t="s">
        <v>2</v>
      </c>
      <c r="D13" s="162"/>
      <c r="E13" s="162"/>
      <c r="F13" s="162"/>
      <c r="G13" s="163"/>
      <c r="H13" s="66"/>
      <c r="I13" s="55"/>
      <c r="J13" s="55"/>
      <c r="K13" s="55"/>
      <c r="L13" s="49"/>
      <c r="M13" s="178"/>
      <c r="N13" s="136" t="s">
        <v>0</v>
      </c>
      <c r="O13" s="136"/>
      <c r="P13" s="137"/>
      <c r="Q13" s="98" t="s">
        <v>13</v>
      </c>
      <c r="R13" s="158" t="s">
        <v>9</v>
      </c>
      <c r="S13" s="159"/>
      <c r="T13" s="98" t="s">
        <v>13</v>
      </c>
      <c r="U13" s="136" t="s">
        <v>0</v>
      </c>
      <c r="V13" s="136"/>
      <c r="W13" s="137"/>
      <c r="X13" s="61"/>
      <c r="Y13" s="55"/>
      <c r="Z13" s="155" t="s">
        <v>3</v>
      </c>
      <c r="AA13" s="156"/>
    </row>
    <row r="14" spans="2:27" ht="13.5" customHeight="1" thickBot="1">
      <c r="B14" s="3" t="str">
        <f>CONCATENATE("[b]2 тайм:[/b]",CHAR(10),"4. ",N9,"-",O9,"-",P9,CHAR(10),"5. ",N10,"-",O10,"-",P10,CHAR(10),"6. ",N11,"-",O11,"-",P11)</f>
        <v>[b]2 тайм:[/b]
4. 8-4-1
5. 5-2-7
6. 9-6-3</v>
      </c>
      <c r="C14" s="165">
        <f>SUM(Z7,Z16,Z25,Z34)</f>
        <v>0</v>
      </c>
      <c r="D14" s="166"/>
      <c r="E14" s="166"/>
      <c r="F14" s="166"/>
      <c r="G14" s="80">
        <f>SUM(AA7,AA16,AA25,AA34)</f>
        <v>0</v>
      </c>
      <c r="H14" s="66"/>
      <c r="I14" s="55"/>
      <c r="J14" s="55"/>
      <c r="K14" s="55"/>
      <c r="L14" s="49"/>
      <c r="M14" s="178"/>
      <c r="N14" s="8">
        <v>5</v>
      </c>
      <c r="O14" s="8">
        <v>9</v>
      </c>
      <c r="P14" s="9">
        <v>6</v>
      </c>
      <c r="Q14" s="10" t="str">
        <f>IF(X14=0,0,IF(X14=1,N14,IF(X14=2,O14,IF(X14=3,P14," "))))</f>
        <v> </v>
      </c>
      <c r="R14" s="11" t="str">
        <f>IF(Y14=0," ",IF(X14=0,IF(AND(N14&gt;U14,O14&gt;V14,P14&gt;W14),1,0),IF(X14=1,IF(N14&gt;U14,1,0),IF(X14=2,IF(O14&gt;V14,1,0),IF(P14&gt;W14,1,0)))))</f>
        <v> </v>
      </c>
      <c r="S14" s="10" t="str">
        <f>IF(Y14=0," ",IF(X14=0,IF(AND(N14&lt;U14,O14&lt;V14,P14&lt;W14),1,0),IF(X14=1,IF(N14&lt;U14,1,0),IF(X14=2,IF(O14&lt;V14,1,0),IF(P14&lt;W14,1,0)))))</f>
        <v> </v>
      </c>
      <c r="T14" s="10" t="str">
        <f>IF(X14=0,0,IF(X14=1,U14,IF(X14=2,V14,IF(X14=3,W14," "))))</f>
        <v> </v>
      </c>
      <c r="U14" s="8">
        <v>2</v>
      </c>
      <c r="V14" s="8">
        <v>4</v>
      </c>
      <c r="W14" s="9">
        <v>9</v>
      </c>
      <c r="X14" s="32">
        <f>IF(OR(LEN($I$5)=0,LEN($J$5)=0),"",IF(OR($I$5="-",$J$5="-"),0,IF($I$5=$J$5,2,IF($I$5&gt;$J$5,1,3))))</f>
      </c>
      <c r="Y14" s="22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</row>
    <row r="15" spans="2:27" ht="13.5" customHeight="1">
      <c r="B15" s="3" t="str">
        <f>CONCATENATE(CHAR(10),"[b]Прогноз от: ",U3,CHAR(10),"1 тайм:[/b]",CHAR(10),"1. ",U5,"-",V5,"-",W5,CHAR(10),"2. ",U6,"-",V6,"-",W6,CHAR(10),"3. ",U7,"-",V7,"-",W7)</f>
        <v>
[b]Прогноз от: Spy69
1 тайм:[/b]
1. 2-7-4
2. 3-9-8
3. 1-6-5</v>
      </c>
      <c r="C15" s="161" t="s">
        <v>14</v>
      </c>
      <c r="D15" s="162"/>
      <c r="E15" s="162"/>
      <c r="F15" s="162"/>
      <c r="G15" s="163"/>
      <c r="H15" s="67"/>
      <c r="I15" s="65"/>
      <c r="J15" s="65"/>
      <c r="K15" s="65"/>
      <c r="L15" s="68"/>
      <c r="M15" s="178"/>
      <c r="N15" s="8">
        <v>8</v>
      </c>
      <c r="O15" s="8">
        <v>2</v>
      </c>
      <c r="P15" s="9">
        <v>4</v>
      </c>
      <c r="Q15" s="10" t="str">
        <f>IF(X15=0,0,IF(X15=1,N15,IF(X15=2,O15,IF(X15=3,P15," "))))</f>
        <v> </v>
      </c>
      <c r="R15" s="11" t="str">
        <f>IF(Y15=0," ",IF(X15=0,IF(AND(N15&gt;U15,O15&gt;V15,P15&gt;W15),1,0),IF(X15=1,IF(N15&gt;U15,1,0),IF(X15=2,IF(O15&gt;V15,1,0),IF(P15&gt;W15,1,0)))))</f>
        <v> </v>
      </c>
      <c r="S15" s="10" t="str">
        <f>IF(Y15=0," ",IF(X15=0,IF(AND(N15&lt;U15,O15&lt;V15,P15&lt;W15),1,0),IF(X15=1,IF(N15&lt;U15,1,0),IF(X15=2,IF(O15&lt;V15,1,0),IF(P15&lt;W15,1,0)))))</f>
        <v> </v>
      </c>
      <c r="T15" s="10" t="str">
        <f>IF(X15=0,0,IF(X15=1,U15,IF(X15=2,V15,IF(X15=3,W15," "))))</f>
        <v> </v>
      </c>
      <c r="U15" s="8">
        <v>3</v>
      </c>
      <c r="V15" s="8">
        <v>7</v>
      </c>
      <c r="W15" s="9">
        <v>5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55" t="s">
        <v>4</v>
      </c>
      <c r="AA15" s="156"/>
    </row>
    <row r="16" spans="1:27" ht="13.5" customHeight="1" thickBot="1">
      <c r="A16" s="15"/>
      <c r="B16" s="3" t="str">
        <f>CONCATENATE("[b]2 тайм:[/b]",CHAR(10),"4. ",U9,"-",V9,"-",W9,CHAR(10),"5. ",U10,"-",V10,"-",W10,CHAR(10),"6. ",U11,"-",V11,"-",W11)</f>
        <v>[b]2 тайм:[/b]
4. 9-8-1
5. 4-7-6
6. 5-3-2</v>
      </c>
      <c r="C16" s="165">
        <f>SUM(Z9,Z18,Z27,Z36)</f>
        <v>0</v>
      </c>
      <c r="D16" s="166"/>
      <c r="E16" s="166"/>
      <c r="F16" s="166"/>
      <c r="G16" s="80">
        <f>SUM(AA9,AA18,AA27,AA36)</f>
        <v>0</v>
      </c>
      <c r="H16" s="70"/>
      <c r="I16" s="69"/>
      <c r="J16" s="69"/>
      <c r="K16" s="69"/>
      <c r="L16" s="69"/>
      <c r="M16" s="178"/>
      <c r="N16" s="8">
        <v>7</v>
      </c>
      <c r="O16" s="8">
        <v>1</v>
      </c>
      <c r="P16" s="9">
        <v>3</v>
      </c>
      <c r="Q16" s="10" t="str">
        <f>IF(X16=0,0,IF(X16=1,N16,IF(X16=2,O16,IF(X16=3,P16," "))))</f>
        <v> </v>
      </c>
      <c r="R16" s="11" t="str">
        <f>IF(Y16=0," ",IF(X16=0,IF(AND(N16&gt;U16,O16&gt;V16,P16&gt;W16),1,0),IF(X16=1,IF(N16&gt;U16,1,0),IF(X16=2,IF(O16&gt;V16,1,0),IF(P16&gt;W16,1,0)))))</f>
        <v> </v>
      </c>
      <c r="S16" s="10" t="str">
        <f>IF(Y16=0," ",IF(X16=0,IF(AND(N16&lt;U16,O16&lt;V16,P16&lt;W16),1,0),IF(X16=1,IF(N16&lt;U16,1,0),IF(X16=2,IF(O16&lt;V16,1,0),IF(P16&lt;W16,1,0)))))</f>
        <v> </v>
      </c>
      <c r="T16" s="10" t="str">
        <f>IF(X16=0,0,IF(X16=1,U16,IF(X16=2,V16,IF(X16=3,W16," "))))</f>
        <v> </v>
      </c>
      <c r="U16" s="8">
        <v>1</v>
      </c>
      <c r="V16" s="8">
        <v>6</v>
      </c>
      <c r="W16" s="9">
        <v>8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</row>
    <row r="17" spans="1:27" ht="13.5" customHeight="1" thickBot="1">
      <c r="A17" s="15"/>
      <c r="B17" s="3" t="str">
        <f>CONCATENATE(CHAR(10),"[b]Линия 2. [color=#FF0000][u]",Z12," ",CHAR(150)," ",AA12,"[/u] ",Z14,":",AA14," [/color] (разница ",Z16,":",AA16,") (",Z18,"-",AA18,")[/b]")</f>
        <v>
[b]Линия 2. [color=#FF0000][u]ORSS – Kashtan[/u]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78"/>
      <c r="N17" s="142" t="s">
        <v>1</v>
      </c>
      <c r="O17" s="142"/>
      <c r="P17" s="143"/>
      <c r="Q17" s="21"/>
      <c r="R17" s="97"/>
      <c r="S17" s="90"/>
      <c r="T17" s="21"/>
      <c r="U17" s="142" t="s">
        <v>1</v>
      </c>
      <c r="V17" s="142"/>
      <c r="W17" s="143"/>
      <c r="X17" s="31"/>
      <c r="Y17" s="17"/>
      <c r="Z17" s="138" t="s">
        <v>14</v>
      </c>
      <c r="AA17" s="139"/>
    </row>
    <row r="18" spans="1:27" ht="13.5" customHeight="1">
      <c r="A18" s="15"/>
      <c r="B18" s="3" t="str">
        <f>CONCATENATE("[b]Прогноз от: ",N12,CHAR(10),"1 тайм:[/b]",CHAR(10),"1. ",N14,"-",O14,"-",P14,CHAR(10),"2. ",N15,"-",O15,"-",P15,CHAR(10),"3. ",N16,"-",O16,"-",P16)</f>
        <v>[b]Прогноз от: ORSS
1 тайм:[/b]
1. 5-9-6
2. 8-2-4
3. 7-1-3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78"/>
      <c r="N18" s="8">
        <v>8</v>
      </c>
      <c r="O18" s="8">
        <v>4</v>
      </c>
      <c r="P18" s="9">
        <v>2</v>
      </c>
      <c r="Q18" s="10" t="str">
        <f>IF(X18=0,0,IF(X18=1,N18,IF(X18=2,O18,IF(X18=3,P18," "))))</f>
        <v> </v>
      </c>
      <c r="R18" s="11" t="str">
        <f>IF(Y18=0," ",IF(X18=0,IF(AND(N18&gt;U18,O18&gt;V18,P18&gt;W18),1,0),IF(X18=1,IF(N18&gt;U18,1,0),IF(X18=2,IF(O18&gt;V18,1,0),IF(P18&gt;W18,1,0)))))</f>
        <v> </v>
      </c>
      <c r="S18" s="10" t="str">
        <f>IF(Y18=0," ",IF(X18=0,IF(AND(N18&lt;U18,O18&lt;V18,P18&lt;W18),1,0),IF(X18=1,IF(N18&lt;U18,1,0),IF(X18=2,IF(O18&lt;V18,1,0),IF(P18&lt;W18,1,0)))))</f>
        <v> </v>
      </c>
      <c r="T18" s="10" t="str">
        <f>IF(X18=0,0,IF(X18=1,U18,IF(X18=2,V18,IF(X18=3,W18," "))))</f>
        <v> </v>
      </c>
      <c r="U18" s="8">
        <v>9</v>
      </c>
      <c r="V18" s="8">
        <v>6</v>
      </c>
      <c r="W18" s="9">
        <v>4</v>
      </c>
      <c r="X18" s="4">
        <f>IF(OR(LEN($I$9)=0,LEN($J$9)=0),"",IF(OR($I$9="-",$J$9="-"),0,IF($I$9=$J$9,2,IF($I$9&gt;$J$9,1,3))))</f>
      </c>
      <c r="Y18" s="22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</row>
    <row r="19" spans="1:27" ht="13.5" customHeight="1">
      <c r="A19" s="15"/>
      <c r="B19" s="3" t="str">
        <f>CONCATENATE("[b]2 тайм:[/b]",CHAR(10),"4. ",N18,"-",O18,"-",P18,CHAR(10),"5. ",N19,"-",O19,"-",P19,CHAR(10),"6. ",N20,"-",O20,"-",P20)</f>
        <v>[b]2 тайм:[/b]
4. 8-4-2
5. 5-6-7
6. 9-3-1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78"/>
      <c r="N19" s="8">
        <v>5</v>
      </c>
      <c r="O19" s="8">
        <v>6</v>
      </c>
      <c r="P19" s="9">
        <v>7</v>
      </c>
      <c r="Q19" s="10" t="str">
        <f>IF(X19=0,0,IF(X19=1,N19,IF(X19=2,O19,IF(X19=3,P19," "))))</f>
        <v> </v>
      </c>
      <c r="R19" s="11" t="str">
        <f>IF(Y19=0," ",IF(X19=0,IF(AND(N19&gt;U19,O19&gt;V19,P19&gt;W19),1,0),IF(X19=1,IF(N19&gt;U19,1,0),IF(X19=2,IF(O19&gt;V19,1,0),IF(P19&gt;W19,1,0)))))</f>
        <v> </v>
      </c>
      <c r="S19" s="10" t="str">
        <f>IF(Y19=0," ",IF(X19=0,IF(AND(N19&lt;U19,O19&lt;V19,P19&lt;W19),1,0),IF(X19=1,IF(N19&lt;U19,1,0),IF(X19=2,IF(O19&lt;V19,1,0),IF(P19&lt;W19,1,0)))))</f>
        <v> </v>
      </c>
      <c r="T19" s="10" t="str">
        <f>IF(X19=0,0,IF(X19=1,U19,IF(X19=2,V19,IF(X19=3,W19," "))))</f>
        <v> </v>
      </c>
      <c r="U19" s="8">
        <v>8</v>
      </c>
      <c r="V19" s="8">
        <v>3</v>
      </c>
      <c r="W19" s="9">
        <v>5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</row>
    <row r="20" spans="1:27" ht="13.5" customHeight="1" thickBot="1">
      <c r="A20" s="15"/>
      <c r="B20" s="3" t="str">
        <f>CONCATENATE(CHAR(10),"[b]Прогноз от: ",U12,CHAR(10),"1 тайм:[/b]",CHAR(10),"1. ",U14,"-",V14,"-",W14,CHAR(10),"2. ",U15,"-",V15,"-",W15,CHAR(10),"3. ",U16,"-",V16,"-",W16)</f>
        <v>
[b]Прогноз от: Kashtan
1 тайм:[/b]
1. 2-4-9
2. 3-7-5
3. 1-6-8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78"/>
      <c r="N20" s="113">
        <v>9</v>
      </c>
      <c r="O20" s="8">
        <v>3</v>
      </c>
      <c r="P20" s="9">
        <v>1</v>
      </c>
      <c r="Q20" s="10" t="str">
        <f>IF(X20=0,0,IF(X20=1,N20,IF(X20=2,O20,IF(X20=3,P20," "))))</f>
        <v> </v>
      </c>
      <c r="R20" s="11" t="str">
        <f>IF(Y20=0," ",IF(X20=0,IF(AND(N20&gt;U20,O20&gt;V20,P20&gt;W20),1,0),IF(X20=1,IF(N20&gt;U20,1,0),IF(X20=2,IF(O20&gt;V20,1,0),IF(P20&gt;W20,1,0)))))</f>
        <v> </v>
      </c>
      <c r="S20" s="10" t="str">
        <f>IF(Y20=0," ",IF(X20=0,IF(AND(N20&lt;U20,O20&lt;V20,P20&lt;W20),1,0),IF(X20=1,IF(N20&lt;U20,1,0),IF(X20=2,IF(O20&lt;V20,1,0),IF(P20&lt;W20,1,0)))))</f>
        <v> </v>
      </c>
      <c r="T20" s="10" t="str">
        <f>IF(X20=0,0,IF(X20=1,U20,IF(X20=2,V20,IF(X20=3,W20," "))))</f>
        <v> </v>
      </c>
      <c r="U20" s="113">
        <v>7</v>
      </c>
      <c r="V20" s="8">
        <v>2</v>
      </c>
      <c r="W20" s="9">
        <v>1</v>
      </c>
      <c r="X20" s="33">
        <f>IF(OR(LEN($I$11)=0,LEN($J$11)=0),"",IF(OR($I$11="-",$J$11="-"),0,IF($I$11=$J$11,2,IF($I$11&gt;$J$11,1,3))))</f>
      </c>
      <c r="Y20" s="20">
        <f>IF(OR(LEN($I$11)=0,LEN($J$11)=0,LEN(N20)=0,LEN(O20)=0,LEN(P20)=0,LEN(U20)=0,LEN(V20)=0,LEN(W20)=0),0,1)</f>
        <v>0</v>
      </c>
      <c r="Z20" s="57"/>
      <c r="AA20" s="58"/>
    </row>
    <row r="21" spans="1:27" ht="13.5" customHeight="1" thickBot="1">
      <c r="A21" s="15"/>
      <c r="B21" s="3" t="str">
        <f>CONCATENATE("[b]2 тайм:[/b]",CHAR(10),"4. ",U18,"-",V18,"-",W18,CHAR(10),"5. ",U19,"-",V19,"-",W19,CHAR(10),"6. ",U20,"-",V20,"-",W20)</f>
        <v>[b]2 тайм:[/b]
4. 9-6-4
5. 8-3-5
6. 7-2-1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78"/>
      <c r="N21" s="149" t="s">
        <v>69</v>
      </c>
      <c r="O21" s="150"/>
      <c r="P21" s="151"/>
      <c r="Q21" s="36"/>
      <c r="R21" s="36"/>
      <c r="S21" s="36"/>
      <c r="T21" s="36"/>
      <c r="U21" s="149" t="s">
        <v>61</v>
      </c>
      <c r="V21" s="150"/>
      <c r="W21" s="151"/>
      <c r="X21" s="55"/>
      <c r="Y21" s="55"/>
      <c r="Z21" s="81" t="str">
        <f>IF(LEN(N21)=0," ",N21)</f>
        <v>anis</v>
      </c>
      <c r="AA21" s="82" t="str">
        <f>IF(LEN(U21)=0," ",U21)</f>
        <v>Вован</v>
      </c>
    </row>
    <row r="22" spans="1:27" ht="13.5" customHeight="1" thickBot="1">
      <c r="A22" s="15"/>
      <c r="B22" s="3" t="str">
        <f>CONCATENATE(CHAR(10),"[b]Линия 3. [color=#FF0000][u]",Z21," ",CHAR(150)," ",AA21,"[/u] ",Z23,":",AA23," [/color] (разница ",Z25,":",AA25,") (",Z27,"-",AA27,")[/b]")</f>
        <v>
[b]Линия 3. [color=#FF0000][u]anis – Вован[/u]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78"/>
      <c r="N22" s="136" t="s">
        <v>0</v>
      </c>
      <c r="O22" s="136"/>
      <c r="P22" s="137"/>
      <c r="Q22" s="98" t="s">
        <v>13</v>
      </c>
      <c r="R22" s="158" t="s">
        <v>9</v>
      </c>
      <c r="S22" s="159"/>
      <c r="T22" s="98" t="s">
        <v>13</v>
      </c>
      <c r="U22" s="136" t="s">
        <v>0</v>
      </c>
      <c r="V22" s="136"/>
      <c r="W22" s="137"/>
      <c r="X22" s="55"/>
      <c r="Y22" s="55"/>
      <c r="Z22" s="155" t="s">
        <v>3</v>
      </c>
      <c r="AA22" s="156"/>
    </row>
    <row r="23" spans="1:27" ht="13.5" customHeight="1">
      <c r="A23" s="15"/>
      <c r="B23" s="3" t="str">
        <f>CONCATENATE("[b]Прогноз от: ",N21,CHAR(10),"1 тайм:[/b]",CHAR(10),"1. ",N23,"-",O23,"-",P23,CHAR(10),"2. ",N24,"-",O24,"-",P24,CHAR(10),"3. ",N25,"-",O25,"-",P25)</f>
        <v>[b]Прогноз от: anis
1 тайм:[/b]
1. 3-6-7
2. 8-5-2
3. 9-4-1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78"/>
      <c r="N23" s="8">
        <v>3</v>
      </c>
      <c r="O23" s="8">
        <v>6</v>
      </c>
      <c r="P23" s="9">
        <v>7</v>
      </c>
      <c r="Q23" s="10" t="str">
        <f>IF(X23=0,0,IF(X23=1,N23,IF(X23=2,O23,IF(X23=3,P23," "))))</f>
        <v> </v>
      </c>
      <c r="R23" s="11" t="str">
        <f>IF(Y23=0," ",IF(X23=0,IF(AND(N23&gt;U23,O23&gt;V23,P23&gt;W23),1,0),IF(X23=1,IF(N23&gt;U23,1,0),IF(X23=2,IF(O23&gt;V23,1,0),IF(P23&gt;W23,1,0)))))</f>
        <v> </v>
      </c>
      <c r="S23" s="10" t="str">
        <f>IF(Y23=0," ",IF(X23=0,IF(AND(N23&lt;U23,O23&lt;V23,P23&lt;W23),1,0),IF(X23=1,IF(N23&lt;U23,1,0),IF(X23=2,IF(O23&lt;V23,1,0),IF(P23&lt;W23,1,0)))))</f>
        <v> </v>
      </c>
      <c r="T23" s="10" t="str">
        <f>IF(X23=0,0,IF(X23=1,U23,IF(X23=2,V23,IF(X23=3,W23," "))))</f>
        <v> </v>
      </c>
      <c r="U23" s="8">
        <v>5</v>
      </c>
      <c r="V23" s="8">
        <v>2</v>
      </c>
      <c r="W23" s="9">
        <v>6</v>
      </c>
      <c r="X23" s="32">
        <f>IF(OR(LEN($I$5)=0,LEN($J$5)=0),"",IF(OR($I$5="-",$J$5="-"),0,IF($I$5=$J$5,2,IF($I$5&gt;$J$5,1,3))))</f>
      </c>
      <c r="Y23" s="22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</row>
    <row r="24" spans="1:27" ht="13.5" customHeight="1">
      <c r="A24" s="15"/>
      <c r="B24" s="3" t="str">
        <f>CONCATENATE("[b]2 тайм:[/b]",CHAR(10),"4. ",N27,"-",O27,"-",P27,CHAR(10),"5. ",N28,"-",O28,"-",P28,CHAR(10),"6. ",N29,"-",O29,"-",P29)</f>
        <v>[b]2 тайм:[/b]
4. 3-6-7
5. 2-5-9
6. 8-4-1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78"/>
      <c r="N24" s="8">
        <v>8</v>
      </c>
      <c r="O24" s="8">
        <v>5</v>
      </c>
      <c r="P24" s="9">
        <v>2</v>
      </c>
      <c r="Q24" s="10" t="str">
        <f>IF(X24=0,0,IF(X24=1,N24,IF(X24=2,O24,IF(X24=3,P24," "))))</f>
        <v> </v>
      </c>
      <c r="R24" s="11" t="str">
        <f>IF(Y24=0," ",IF(X24=0,IF(AND(N24&gt;U24,O24&gt;V24,P24&gt;W24),1,0),IF(X24=1,IF(N24&gt;U24,1,0),IF(X24=2,IF(O24&gt;V24,1,0),IF(P24&gt;W24,1,0)))))</f>
        <v> </v>
      </c>
      <c r="S24" s="10" t="str">
        <f>IF(Y24=0," ",IF(X24=0,IF(AND(N24&lt;U24,O24&lt;V24,P24&lt;W24),1,0),IF(X24=1,IF(N24&lt;U24,1,0),IF(X24=2,IF(O24&lt;V24,1,0),IF(P24&lt;W24,1,0)))))</f>
        <v> </v>
      </c>
      <c r="T24" s="10" t="str">
        <f>IF(X24=0,0,IF(X24=1,U24,IF(X24=2,V24,IF(X24=3,W24," "))))</f>
        <v> </v>
      </c>
      <c r="U24" s="8">
        <v>3</v>
      </c>
      <c r="V24" s="8">
        <v>1</v>
      </c>
      <c r="W24" s="9">
        <v>9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55" t="s">
        <v>4</v>
      </c>
      <c r="AA24" s="156"/>
    </row>
    <row r="25" spans="1:27" ht="13.5" customHeight="1" thickBot="1">
      <c r="A25" s="15"/>
      <c r="B25" s="3" t="str">
        <f>CONCATENATE(CHAR(10),"[b]Прогноз от: ",U21,CHAR(10),"1 тайм:[/b]",CHAR(10),"1. ",U23,"-",V23,"-",W23,CHAR(10),"2. ",U24,"-",V24,"-",W24,CHAR(10),"3. ",U25,"-",V25,"-",W25)</f>
        <v>
[b]Прогноз от: Вован
1 тайм:[/b]
1. 5-2-6
2. 3-1-9
3. 7-8-4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78"/>
      <c r="N25" s="8">
        <v>9</v>
      </c>
      <c r="O25" s="8">
        <v>4</v>
      </c>
      <c r="P25" s="9">
        <v>1</v>
      </c>
      <c r="Q25" s="10" t="str">
        <f>IF(X25=0,0,IF(X25=1,N25,IF(X25=2,O25,IF(X25=3,P25," "))))</f>
        <v> </v>
      </c>
      <c r="R25" s="11" t="str">
        <f>IF(Y25=0," ",IF(X25=0,IF(AND(N25&gt;U25,O25&gt;V25,P25&gt;W25),1,0),IF(X25=1,IF(N25&gt;U25,1,0),IF(X25=2,IF(O25&gt;V25,1,0),IF(P25&gt;W25,1,0)))))</f>
        <v> </v>
      </c>
      <c r="S25" s="10" t="str">
        <f>IF(Y25=0," ",IF(X25=0,IF(AND(N25&lt;U25,O25&lt;V25,P25&lt;W25),1,0),IF(X25=1,IF(N25&lt;U25,1,0),IF(X25=2,IF(O25&lt;V25,1,0),IF(P25&lt;W25,1,0)))))</f>
        <v> </v>
      </c>
      <c r="T25" s="10" t="str">
        <f>IF(X25=0,0,IF(X25=1,U25,IF(X25=2,V25,IF(X25=3,W25," "))))</f>
        <v> </v>
      </c>
      <c r="U25" s="8">
        <v>7</v>
      </c>
      <c r="V25" s="8">
        <v>8</v>
      </c>
      <c r="W25" s="9">
        <v>4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</row>
    <row r="26" spans="1:27" ht="13.5" customHeight="1" thickBot="1">
      <c r="A26" s="15"/>
      <c r="B26" s="3" t="str">
        <f>CONCATENATE("[b]2 тайм:[/b]",CHAR(10),"4. ",U27,"-",V27,"-",W27,CHAR(10),"5. ",U28,"-",V28,"-",W28,CHAR(10),"6. ",U29,"-",V29,"-",W29)</f>
        <v>[b]2 тайм:[/b]
4. 3-6-8
5. 1-2-9
6. 5-4-7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78"/>
      <c r="N26" s="142" t="s">
        <v>1</v>
      </c>
      <c r="O26" s="142"/>
      <c r="P26" s="143"/>
      <c r="Q26" s="21"/>
      <c r="R26" s="97"/>
      <c r="S26" s="90"/>
      <c r="T26" s="21"/>
      <c r="U26" s="142" t="s">
        <v>1</v>
      </c>
      <c r="V26" s="142"/>
      <c r="W26" s="143"/>
      <c r="X26" s="41"/>
      <c r="Y26" s="42"/>
      <c r="Z26" s="138" t="s">
        <v>14</v>
      </c>
      <c r="AA26" s="139"/>
    </row>
    <row r="27" spans="1:27" ht="13.5" customHeight="1">
      <c r="A27" s="15"/>
      <c r="B27" s="3" t="str">
        <f>CONCATENATE(CHAR(10),"[b]Линия 4. [color=#FF0000][u]",Z30," ",CHAR(150)," ",AA30,"[/u] ",Z32,":",AA32," [/color] (разница ",Z34,":",AA34,") (",Z36,"-",AA36,")[/b]")</f>
        <v>
[b]Линия 4. [color=#FF0000][u]Deputat – SURGEON[/u]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78"/>
      <c r="N27" s="8">
        <v>3</v>
      </c>
      <c r="O27" s="8">
        <v>6</v>
      </c>
      <c r="P27" s="9">
        <v>7</v>
      </c>
      <c r="Q27" s="10" t="str">
        <f>IF(X27=0,0,IF(X27=1,N27,IF(X27=2,O27,IF(X27=3,P27," "))))</f>
        <v> </v>
      </c>
      <c r="R27" s="11" t="str">
        <f>IF(Y27=0," ",IF(X27=0,IF(AND(N27&gt;U27,O27&gt;V27,P27&gt;W27),1,0),IF(X27=1,IF(N27&gt;U27,1,0),IF(X27=2,IF(O27&gt;V27,1,0),IF(P27&gt;W27,1,0)))))</f>
        <v> </v>
      </c>
      <c r="S27" s="10" t="str">
        <f>IF(Y27=0," ",IF(X27=0,IF(AND(N27&lt;U27,O27&lt;V27,P27&lt;W27),1,0),IF(X27=1,IF(N27&lt;U27,1,0),IF(X27=2,IF(O27&lt;V27,1,0),IF(P27&lt;W27,1,0)))))</f>
        <v> </v>
      </c>
      <c r="T27" s="10" t="str">
        <f>IF(X27=0,0,IF(X27=1,U27,IF(X27=2,V27,IF(X27=3,W27," "))))</f>
        <v> </v>
      </c>
      <c r="U27" s="8">
        <v>3</v>
      </c>
      <c r="V27" s="8">
        <v>6</v>
      </c>
      <c r="W27" s="9">
        <v>8</v>
      </c>
      <c r="X27" s="4">
        <f>IF(OR(LEN($I$9)=0,LEN($J$9)=0),"",IF(OR($I$9="-",$J$9="-"),0,IF($I$9=$J$9,2,IF($I$9&gt;$J$9,1,3))))</f>
      </c>
      <c r="Y27" s="22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5"/>
      <c r="B28" s="3" t="str">
        <f>CONCATENATE("[b]Прогноз от: ",N30,CHAR(10),"1 тайм:[/b]",CHAR(10),"1. ",N32,"-",O32,"-",P32,CHAR(10),"2. ",N33,"-",O33,"-",P33,CHAR(10),"3. ",N34,"-",O34,"-",P34)</f>
        <v>[b]Прогноз от: Deputat
1 тайм:[/b]
1. 9-4-1
2. 6-8-2
3. 5-7-3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78"/>
      <c r="N28" s="8">
        <v>2</v>
      </c>
      <c r="O28" s="8">
        <v>5</v>
      </c>
      <c r="P28" s="9">
        <v>9</v>
      </c>
      <c r="Q28" s="10" t="str">
        <f>IF(X28=0,0,IF(X28=1,N28,IF(X28=2,O28,IF(X28=3,P28," "))))</f>
        <v> </v>
      </c>
      <c r="R28" s="11" t="str">
        <f>IF(Y28=0," ",IF(X28=0,IF(AND(N28&gt;U28,O28&gt;V28,P28&gt;W28),1,0),IF(X28=1,IF(N28&gt;U28,1,0),IF(X28=2,IF(O28&gt;V28,1,0),IF(P28&gt;W28,1,0)))))</f>
        <v> </v>
      </c>
      <c r="S28" s="10" t="str">
        <f>IF(Y28=0," ",IF(X28=0,IF(AND(N28&lt;U28,O28&lt;V28,P28&lt;W28),1,0),IF(X28=1,IF(N28&lt;U28,1,0),IF(X28=2,IF(O28&lt;V28,1,0),IF(P28&lt;W28,1,0)))))</f>
        <v> </v>
      </c>
      <c r="T28" s="10" t="str">
        <f>IF(X28=0,0,IF(X28=1,U28,IF(X28=2,V28,IF(X28=3,W28," "))))</f>
        <v> </v>
      </c>
      <c r="U28" s="8">
        <v>1</v>
      </c>
      <c r="V28" s="8">
        <v>2</v>
      </c>
      <c r="W28" s="9">
        <v>9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5"/>
      <c r="B29" s="3" t="str">
        <f>CONCATENATE("[b]2 тайм:[/b]",CHAR(10),"4. ",N36,"-",O36,"-",P36,CHAR(10),"5. ",N37,"-",O37,"-",P37,CHAR(10),"6. ",N38,"-",O38,"-",P38)</f>
        <v>[b]2 тайм:[/b]
4. 8-4-3
5. 5-9-2
6. 7-6-1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78"/>
      <c r="N29" s="8">
        <v>8</v>
      </c>
      <c r="O29" s="8">
        <v>4</v>
      </c>
      <c r="P29" s="9">
        <v>1</v>
      </c>
      <c r="Q29" s="10" t="str">
        <f>IF(X29=0,0,IF(X29=1,N29,IF(X29=2,O29,IF(X29=3,P29," "))))</f>
        <v> </v>
      </c>
      <c r="R29" s="11" t="str">
        <f>IF(Y29=0," ",IF(X29=0,IF(AND(N29&gt;U29,O29&gt;V29,P29&gt;W29),1,0),IF(X29=1,IF(N29&gt;U29,1,0),IF(X29=2,IF(O29&gt;V29,1,0),IF(P29&gt;W29,1,0)))))</f>
        <v> </v>
      </c>
      <c r="S29" s="10" t="str">
        <f>IF(Y29=0," ",IF(X29=0,IF(AND(N29&lt;U29,O29&lt;V29,P29&lt;W29),1,0),IF(X29=1,IF(N29&lt;U29,1,0),IF(X29=2,IF(O29&lt;V29,1,0),IF(P29&lt;W29,1,0)))))</f>
        <v> </v>
      </c>
      <c r="T29" s="10" t="str">
        <f>IF(X29=0,0,IF(X29=1,U29,IF(X29=2,V29,IF(X29=3,W29," "))))</f>
        <v> </v>
      </c>
      <c r="U29" s="8">
        <v>5</v>
      </c>
      <c r="V29" s="8">
        <v>4</v>
      </c>
      <c r="W29" s="9">
        <v>7</v>
      </c>
      <c r="X29" s="33">
        <f>IF(OR(LEN($I$11)=0,LEN($J$11)=0),"",IF(OR($I$11="-",$J$11="-"),0,IF($I$11=$J$11,2,IF($I$11&gt;$J$11,1,3))))</f>
      </c>
      <c r="Y29" s="20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5"/>
      <c r="B30" s="3" t="str">
        <f>CONCATENATE(CHAR(10),"[b]Прогноз от: ",U30,CHAR(10),"1 тайм:[/b]",CHAR(10),"1. ",U32,"-",V32,"-",W32,CHAR(10),"2. ",U33,"-",V33,"-",W33,CHAR(10),"3. ",U34,"-",V34,"-",W34)</f>
        <v>
[b]Прогноз от: SURGEON
1 тайм:[/b]
1. 3-6-7
2. 9-4-1
3. 2-5-8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78"/>
      <c r="N30" s="149" t="s">
        <v>70</v>
      </c>
      <c r="O30" s="150"/>
      <c r="P30" s="151"/>
      <c r="Q30" s="36"/>
      <c r="R30" s="36"/>
      <c r="S30" s="36"/>
      <c r="T30" s="36"/>
      <c r="U30" s="149" t="s">
        <v>62</v>
      </c>
      <c r="V30" s="150"/>
      <c r="W30" s="151"/>
      <c r="X30" s="55"/>
      <c r="Y30" s="55"/>
      <c r="Z30" s="81" t="str">
        <f>IF(LEN(N30)=0," ",N30)</f>
        <v>Deputat</v>
      </c>
      <c r="AA30" s="82" t="str">
        <f>IF(LEN(U30)=0," ",U30)</f>
        <v>SURGEON</v>
      </c>
    </row>
    <row r="31" spans="1:27" ht="13.5" customHeight="1" thickBot="1">
      <c r="A31" s="15"/>
      <c r="B31" s="3" t="str">
        <f>CONCATENATE("[b]2 тайм:[/b]",CHAR(10),"4. ",U36,"-",V36,"-",W36,CHAR(10),"5. ",U37,"-",V37,"-",W37,CHAR(10),"6. ",U38,"-",V38,"-",W38)</f>
        <v>[b]2 тайм:[/b]
4. 5-7-6
5. 2-3-8
6. 9-4-1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78"/>
      <c r="N31" s="136" t="s">
        <v>0</v>
      </c>
      <c r="O31" s="136"/>
      <c r="P31" s="137"/>
      <c r="Q31" s="98" t="s">
        <v>13</v>
      </c>
      <c r="R31" s="158" t="s">
        <v>9</v>
      </c>
      <c r="S31" s="159"/>
      <c r="T31" s="98" t="s">
        <v>13</v>
      </c>
      <c r="U31" s="136" t="s">
        <v>0</v>
      </c>
      <c r="V31" s="136"/>
      <c r="W31" s="137"/>
      <c r="X31" s="55"/>
      <c r="Y31" s="55"/>
      <c r="Z31" s="155" t="s">
        <v>3</v>
      </c>
      <c r="AA31" s="156"/>
    </row>
    <row r="32" spans="1:27" ht="13.5" customHeight="1">
      <c r="A32" s="15"/>
      <c r="B32" s="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78"/>
      <c r="N32" s="8">
        <v>9</v>
      </c>
      <c r="O32" s="8">
        <v>4</v>
      </c>
      <c r="P32" s="9">
        <v>1</v>
      </c>
      <c r="Q32" s="10" t="str">
        <f>IF(X32=0,0,IF(X32=1,N32,IF(X32=2,O32,IF(X32=3,P32," "))))</f>
        <v> </v>
      </c>
      <c r="R32" s="11" t="str">
        <f>IF(Y32=0," ",IF(X32=0,IF(AND(N32&gt;U32,O32&gt;V32,P32&gt;W32),1,0),IF(X32=1,IF(N32&gt;U32,1,0),IF(X32=2,IF(O32&gt;V32,1,0),IF(P32&gt;W32,1,0)))))</f>
        <v> </v>
      </c>
      <c r="S32" s="10" t="str">
        <f>IF(Y32=0," ",IF(X32=0,IF(AND(N32&lt;U32,O32&lt;V32,P32&lt;W32),1,0),IF(X32=1,IF(N32&lt;U32,1,0),IF(X32=2,IF(O32&lt;V32,1,0),IF(P32&lt;W32,1,0)))))</f>
        <v> </v>
      </c>
      <c r="T32" s="10" t="str">
        <f>IF(X32=0,0,IF(X32=1,U32,IF(X32=2,V32,IF(X32=3,W32," "))))</f>
        <v> </v>
      </c>
      <c r="U32" s="8">
        <v>3</v>
      </c>
      <c r="V32" s="8">
        <v>6</v>
      </c>
      <c r="W32" s="9">
        <v>7</v>
      </c>
      <c r="X32" s="32">
        <f>IF(OR(LEN($I$5)=0,LEN($J$5)=0),"",IF(OR($I$5="-",$J$5="-"),0,IF($I$5=$J$5,2,IF($I$5&gt;$J$5,1,3))))</f>
      </c>
      <c r="Y32" s="22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5"/>
      <c r="B33" s="3" t="str">
        <f>IF(OR(LEN(N39)=0,N39="Игрок 5")," ",CONCATENATE("[b]Прогноз от: ",N39," (",Z41,")",CHAR(10),"1 тайм:[/b]",CHAR(10),"1. ",N41,"-",O41,"-",P41,CHAR(10),"2. ",N42,"-",O42,"-",P42,CHAR(10),"3. ",N43,"-",O43,"-",P43))</f>
        <v>[b]Прогноз от: Hohol82 (0)
1 тайм:[/b]
1. 2-8-3
2. 4-5-1
3. 6-9-7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78"/>
      <c r="N33" s="8">
        <v>6</v>
      </c>
      <c r="O33" s="8">
        <v>8</v>
      </c>
      <c r="P33" s="9">
        <v>2</v>
      </c>
      <c r="Q33" s="10" t="str">
        <f>IF(X33=0,0,IF(X33=1,N33,IF(X33=2,O33,IF(X33=3,P33," "))))</f>
        <v> </v>
      </c>
      <c r="R33" s="11" t="str">
        <f>IF(Y33=0," ",IF(X33=0,IF(AND(N33&gt;U33,O33&gt;V33,P33&gt;W33),1,0),IF(X33=1,IF(N33&gt;U33,1,0),IF(X33=2,IF(O33&gt;V33,1,0),IF(P33&gt;W33,1,0)))))</f>
        <v> </v>
      </c>
      <c r="S33" s="10" t="str">
        <f>IF(Y33=0," ",IF(X33=0,IF(AND(N33&lt;U33,O33&lt;V33,P33&lt;W33),1,0),IF(X33=1,IF(N33&lt;U33,1,0),IF(X33=2,IF(O33&lt;V33,1,0),IF(P33&lt;W33,1,0)))))</f>
        <v> </v>
      </c>
      <c r="T33" s="10" t="str">
        <f>IF(X33=0,0,IF(X33=1,U33,IF(X33=2,V33,IF(X33=3,W33," "))))</f>
        <v> </v>
      </c>
      <c r="U33" s="8">
        <v>9</v>
      </c>
      <c r="V33" s="8">
        <v>4</v>
      </c>
      <c r="W33" s="9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55" t="s">
        <v>4</v>
      </c>
      <c r="AA33" s="156"/>
    </row>
    <row r="34" spans="1:27" ht="13.5" customHeight="1" thickBot="1">
      <c r="A34" s="15"/>
      <c r="B34" s="3" t="str">
        <f>IF(OR(LEN(N39)=0,N39="Игрок 5")," ",CONCATENATE("[b]2 тайм:[/b]",CHAR(10),"4. ",N45,"-",O45,"-",P45,CHAR(10),"5. ",N46,"-",O46,"-",P46,CHAR(10),"6. ",N47,"-",O47,"-",P47))</f>
        <v>[b]2 тайм:[/b]
4. 2-4-7
5. 3-8-5
6. 1-9-6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78"/>
      <c r="N34" s="8">
        <v>5</v>
      </c>
      <c r="O34" s="8">
        <v>7</v>
      </c>
      <c r="P34" s="9">
        <v>3</v>
      </c>
      <c r="Q34" s="10" t="str">
        <f>IF(X34=0,0,IF(X34=1,N34,IF(X34=2,O34,IF(X34=3,P34," "))))</f>
        <v> </v>
      </c>
      <c r="R34" s="11" t="str">
        <f>IF(Y34=0," ",IF(X34=0,IF(AND(N34&gt;U34,O34&gt;V34,P34&gt;W34),1,0),IF(X34=1,IF(N34&gt;U34,1,0),IF(X34=2,IF(O34&gt;V34,1,0),IF(P34&gt;W34,1,0)))))</f>
        <v> </v>
      </c>
      <c r="S34" s="10" t="str">
        <f>IF(Y34=0," ",IF(X34=0,IF(AND(N34&lt;U34,O34&lt;V34,P34&lt;W34),1,0),IF(X34=1,IF(N34&lt;U34,1,0),IF(X34=2,IF(O34&lt;V34,1,0),IF(P34&lt;W34,1,0)))))</f>
        <v> </v>
      </c>
      <c r="T34" s="10" t="str">
        <f>IF(X34=0,0,IF(X34=1,U34,IF(X34=2,V34,IF(X34=3,W34," "))))</f>
        <v> </v>
      </c>
      <c r="U34" s="8">
        <v>2</v>
      </c>
      <c r="V34" s="8">
        <v>5</v>
      </c>
      <c r="W34" s="9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5"/>
      <c r="B35" s="3" t="str">
        <f>IF(OR(LEN(N48)=0,N48="Игрок 6")," ",CONCATENATE(CHAR(10),"[b]Прогноз от: ",N48," (",Z50,")",CHAR(10),"1 тайм:[/b]",CHAR(10),"1. ",N50,"-",O50,"-",P50,CHAR(10),"2. ",N51,"-",O51,"-",P51,CHAR(10),"3. ",N52,"-",O52,"-",P52))</f>
        <v>
[b]Прогноз от: Furmanchuk (0)
1 тайм:[/b]
1. 2-5-8
2. 3-9-1
3. 4-6-7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78"/>
      <c r="N35" s="142" t="s">
        <v>1</v>
      </c>
      <c r="O35" s="142"/>
      <c r="P35" s="143"/>
      <c r="Q35" s="21"/>
      <c r="R35" s="97"/>
      <c r="S35" s="90"/>
      <c r="T35" s="21"/>
      <c r="U35" s="142" t="s">
        <v>1</v>
      </c>
      <c r="V35" s="142"/>
      <c r="W35" s="143"/>
      <c r="X35" s="41"/>
      <c r="Y35" s="42"/>
      <c r="Z35" s="138" t="s">
        <v>14</v>
      </c>
      <c r="AA35" s="139"/>
    </row>
    <row r="36" spans="1:27" ht="13.5" customHeight="1">
      <c r="A36" s="15"/>
      <c r="B36" s="3" t="str">
        <f>IF(OR(LEN(N48)=0,N48="Игрок 6")," ",CONCATENATE("[b]2 тайм:[/b]",CHAR(10),"4. ",N54,"-",O54,"-",P54,CHAR(10),"5. ",N55,"-",O55,"-",P55,CHAR(10),"6. ",N56,"-",O56,"-",P56))</f>
        <v>[b]2 тайм:[/b]
4. 3-7-5
5. 1-4-9
6. 6-8-2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78"/>
      <c r="N36" s="8">
        <v>8</v>
      </c>
      <c r="O36" s="8">
        <v>4</v>
      </c>
      <c r="P36" s="9">
        <v>3</v>
      </c>
      <c r="Q36" s="10" t="str">
        <f>IF(X36=0,0,IF(X36=1,N36,IF(X36=2,O36,IF(X36=3,P36," "))))</f>
        <v> </v>
      </c>
      <c r="R36" s="11" t="str">
        <f>IF(Y36=0," ",IF(X36=0,IF(AND(N36&gt;U36,O36&gt;V36,P36&gt;W36),1,0),IF(X36=1,IF(N36&gt;U36,1,0),IF(X36=2,IF(O36&gt;V36,1,0),IF(P36&gt;W36,1,0)))))</f>
        <v> </v>
      </c>
      <c r="S36" s="10" t="str">
        <f>IF(Y36=0," ",IF(X36=0,IF(AND(N36&lt;U36,O36&lt;V36,P36&lt;W36),1,0),IF(X36=1,IF(N36&lt;U36,1,0),IF(X36=2,IF(O36&lt;V36,1,0),IF(P36&lt;W36,1,0)))))</f>
        <v> </v>
      </c>
      <c r="T36" s="10" t="str">
        <f>IF(X36=0,0,IF(X36=1,U36,IF(X36=2,V36,IF(X36=3,W36," "))))</f>
        <v> </v>
      </c>
      <c r="U36" s="8">
        <v>5</v>
      </c>
      <c r="V36" s="8">
        <v>7</v>
      </c>
      <c r="W36" s="9">
        <v>6</v>
      </c>
      <c r="X36" s="4">
        <f>IF(OR(LEN($I$9)=0,LEN($J$9)=0),"",IF(OR($I$9="-",$J$9="-"),0,IF($I$9=$J$9,2,IF($I$9&gt;$J$9,1,3))))</f>
      </c>
      <c r="Y36" s="22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5"/>
      <c r="B37" s="3" t="str">
        <f>IF(OR(LEN(N57)=0,N57="Игрок 7")," ",CONCATENATE(CHAR(10),"[b]Прогноз от: ",N57," (",Z59,")",CHAR(10),"1 тайм:[/b]",CHAR(10),"1. ",N59,"-",O59,"-",P59,CHAR(10),"2. ",N60,"-",O60,"-",P60,CHAR(10),"3. ",N61,"-",O61,"-",P61))</f>
        <v>
[b]Прогноз от: Nick777 (0)
1 тайм:[/b]
1. 3-6-9
2. 2-5-8
3. 1-4-7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78"/>
      <c r="N37" s="8">
        <v>5</v>
      </c>
      <c r="O37" s="8">
        <v>9</v>
      </c>
      <c r="P37" s="9">
        <v>2</v>
      </c>
      <c r="Q37" s="10" t="str">
        <f>IF(X37=0,0,IF(X37=1,N37,IF(X37=2,O37,IF(X37=3,P37," "))))</f>
        <v> </v>
      </c>
      <c r="R37" s="11" t="str">
        <f>IF(Y37=0," ",IF(X37=0,IF(AND(N37&gt;U37,O37&gt;V37,P37&gt;W37),1,0),IF(X37=1,IF(N37&gt;U37,1,0),IF(X37=2,IF(O37&gt;V37,1,0),IF(P37&gt;W37,1,0)))))</f>
        <v> </v>
      </c>
      <c r="S37" s="10" t="str">
        <f>IF(Y37=0," ",IF(X37=0,IF(AND(N37&lt;U37,O37&lt;V37,P37&lt;W37),1,0),IF(X37=1,IF(N37&lt;U37,1,0),IF(X37=2,IF(O37&lt;V37,1,0),IF(P37&lt;W37,1,0)))))</f>
        <v> </v>
      </c>
      <c r="T37" s="10" t="str">
        <f>IF(X37=0,0,IF(X37=1,U37,IF(X37=2,V37,IF(X37=3,W37," "))))</f>
        <v> </v>
      </c>
      <c r="U37" s="8">
        <v>2</v>
      </c>
      <c r="V37" s="8">
        <v>3</v>
      </c>
      <c r="W37" s="9">
        <v>8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5"/>
      <c r="B38" s="3" t="str">
        <f>IF(OR(LEN(N57)=0,N57="Игрок 7")," ",CONCATENATE("[b]2 тайм:[/b]",CHAR(10),"4. ",N63,"-",O63,"-",P63,CHAR(10),"5. ",N64,"-",O64,"-",P64,CHAR(10),"6. ",N65,"-",O65,"-",P65))</f>
        <v>[b]2 тайм:[/b]
4. 1-3-8
5. 2-5-9
6. 7-6-4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79"/>
      <c r="N38" s="8">
        <v>7</v>
      </c>
      <c r="O38" s="8">
        <v>6</v>
      </c>
      <c r="P38" s="9">
        <v>1</v>
      </c>
      <c r="Q38" s="10" t="str">
        <f>IF(X38=0,0,IF(X38=1,N38,IF(X38=2,O38,IF(X38=3,P38," "))))</f>
        <v> </v>
      </c>
      <c r="R38" s="11" t="str">
        <f>IF(Y38=0," ",IF(X38=0,IF(AND(N38&gt;U38,O38&gt;V38,P38&gt;W38),1,0),IF(X38=1,IF(N38&gt;U38,1,0),IF(X38=2,IF(O38&gt;V38,1,0),IF(P38&gt;W38,1,0)))))</f>
        <v> </v>
      </c>
      <c r="S38" s="10" t="str">
        <f>IF(Y38=0," ",IF(X38=0,IF(AND(N38&lt;U38,O38&lt;V38,P38&lt;W38),1,0),IF(X38=1,IF(N38&lt;U38,1,0),IF(X38=2,IF(O38&lt;V38,1,0),IF(P38&lt;W38,1,0)))))</f>
        <v> </v>
      </c>
      <c r="T38" s="10" t="str">
        <f>IF(X38=0,0,IF(X38=1,U38,IF(X38=2,V38,IF(X38=3,W38," "))))</f>
        <v> </v>
      </c>
      <c r="U38" s="8">
        <v>9</v>
      </c>
      <c r="V38" s="8">
        <v>4</v>
      </c>
      <c r="W38" s="9">
        <v>1</v>
      </c>
      <c r="X38" s="33">
        <f>IF(OR(LEN($I$11)=0,LEN($J$11)=0),"",IF(OR($I$11="-",$J$11="-"),0,IF($I$11=$J$11,2,IF($I$11&gt;$J$11,1,3))))</f>
      </c>
      <c r="Y38" s="20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5"/>
      <c r="B39" s="3" t="str">
        <f>IF(OR(LEN(N66)=0,N66="Игрок 8")," ",CONCATENATE(CHAR(10),"[b]Прогноз от: ",N66," (",Z68,")",CHAR(10),"1 тайм:[/b]",CHAR(10),"1. ",N68,"-",O68,"-",P68,CHAR(10),"2. ",N69,"-",O69,"-",P69,CHAR(10),"3. ",N70,"-",O70,"-",P70))</f>
        <v>
[b]Прогноз от: jelistoy (0)
1 тайм:[/b]
1. 8-4-2
2. 5-9-3
3. 6-1-7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46" t="s">
        <v>11</v>
      </c>
      <c r="N39" s="149" t="s">
        <v>71</v>
      </c>
      <c r="O39" s="150"/>
      <c r="P39" s="151"/>
      <c r="Q39" s="36"/>
      <c r="R39" s="36"/>
      <c r="S39" s="36"/>
      <c r="T39" s="36"/>
      <c r="U39" s="149" t="s">
        <v>63</v>
      </c>
      <c r="V39" s="150"/>
      <c r="W39" s="151"/>
      <c r="X39" s="55"/>
      <c r="Y39" s="55"/>
      <c r="Z39" s="81" t="str">
        <f>IF(OR(LEN(N39)=0,N39="Игрок 5")," ",N39)</f>
        <v>Hohol82</v>
      </c>
      <c r="AA39" s="82" t="str">
        <f>IF(OR(LEN(U39)=0,U39="Игрок 5")," ",U39)</f>
        <v>joker138</v>
      </c>
    </row>
    <row r="40" spans="1:27" ht="13.5" customHeight="1" thickBot="1">
      <c r="A40" s="15"/>
      <c r="B40" s="7" t="str">
        <f>IF(OR(LEN(N66)=0,N66="Игрок 8")," ",CONCATENATE("[b]2 тайм:[/b]",CHAR(10),"4. ",N72,"-",O72,"-",P72,CHAR(10),"5. ",N73,"-",O73,"-",P73,CHAR(10),"6. ",N74,"-",O74,"-",P74))</f>
        <v>[b]2 тайм:[/b]
4. 9-5-3
5. 1-4-8
6. 7-6-2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47"/>
      <c r="N40" s="136" t="s">
        <v>0</v>
      </c>
      <c r="O40" s="136"/>
      <c r="P40" s="137"/>
      <c r="Q40" s="98" t="s">
        <v>13</v>
      </c>
      <c r="R40" s="73" t="s">
        <v>7</v>
      </c>
      <c r="S40" s="74"/>
      <c r="T40" s="98" t="s">
        <v>13</v>
      </c>
      <c r="U40" s="136" t="s">
        <v>0</v>
      </c>
      <c r="V40" s="136"/>
      <c r="W40" s="137"/>
      <c r="X40" s="59"/>
      <c r="Y40" s="55"/>
      <c r="Z40" s="138" t="s">
        <v>14</v>
      </c>
      <c r="AA40" s="139"/>
    </row>
    <row r="41" spans="1:27" ht="13.5" customHeight="1">
      <c r="A41" s="15"/>
      <c r="B41" s="114" t="str">
        <f>IF(OR(LEN(U39)=0,U39="Игрок 5")," ",CONCATENATE(CHAR(10),"[b]Прогноз от: ",U39," (",AA41,")",CHAR(10),"1 тайм:[/b]",CHAR(10),"1. ",U41,"-",V41,"-",W41,CHAR(10),"2. ",U42,"-",V42,"-",W42,CHAR(10),"3. ",U43,"-",V43,"-",W43))</f>
        <v>
[b]Прогноз от: joker138 (0)
1 тайм:[/b]
1. 8-6-1
2. 9-3-2
3. 7-5-4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47"/>
      <c r="N41" s="8">
        <v>2</v>
      </c>
      <c r="O41" s="8">
        <v>8</v>
      </c>
      <c r="P41" s="9">
        <v>3</v>
      </c>
      <c r="Q41" s="10" t="str">
        <f>IF(X41=0,0,IF(X41=1,N41,IF(X41=2,O41,IF(X41=3,P41," "))))</f>
        <v> </v>
      </c>
      <c r="R41" s="75"/>
      <c r="S41" s="76"/>
      <c r="T41" s="10" t="str">
        <f>IF(X41=0,0,IF(X41=1,U41,IF(X41=2,V41,IF(X41=3,W41," "))))</f>
        <v> </v>
      </c>
      <c r="U41" s="8">
        <v>8</v>
      </c>
      <c r="V41" s="8">
        <v>6</v>
      </c>
      <c r="W41" s="9">
        <v>1</v>
      </c>
      <c r="X41" s="4">
        <f>IF(OR(LEN($I$5)=0,LEN($J$5)=0),"",IF(OR($I$5="-",$J$5="-"),0,IF($I$5=$J$5,2,IF($I$5&gt;$J$5,1,3))))</f>
      </c>
      <c r="Y41" s="22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114" t="str">
        <f>IF(OR(LEN(U39)=0,U39="Игрок 5")," ",CONCATENATE("[b]2 тайм:[/b]",CHAR(10),"4. ",U45,"-",V45,"-",W45,CHAR(10),"5. ",U46,"-",V46,"-",W46,CHAR(10),"6. ",U47,"-",V47,"-",W47))</f>
        <v>[b]2 тайм:[/b]
4. 1-3-9
5. 4-6-7
6. 2-5-8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47"/>
      <c r="N42" s="8">
        <v>4</v>
      </c>
      <c r="O42" s="8">
        <v>5</v>
      </c>
      <c r="P42" s="9">
        <v>1</v>
      </c>
      <c r="Q42" s="10" t="str">
        <f>IF(X42=0,0,IF(X42=1,N42,IF(X42=2,O42,IF(X42=3,P42," "))))</f>
        <v> </v>
      </c>
      <c r="R42" s="75"/>
      <c r="S42" s="76"/>
      <c r="T42" s="10" t="str">
        <f>IF(X42=0,0,IF(X42=1,U42,IF(X42=2,V42,IF(X42=3,W42," "))))</f>
        <v> </v>
      </c>
      <c r="U42" s="8">
        <v>9</v>
      </c>
      <c r="V42" s="8">
        <v>3</v>
      </c>
      <c r="W42" s="9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40"/>
      <c r="AA42" s="141"/>
    </row>
    <row r="43" spans="1:27" ht="13.5" customHeight="1" thickBot="1">
      <c r="A43" s="2"/>
      <c r="B43" s="114" t="str">
        <f>IF(OR(LEN(U48)=0,U48="Игрок 6")," ",CONCATENATE(CHAR(10),"[b]Прогноз от: ",U48," (",AA50,")",CHAR(10),"1 тайм:[/b]",CHAR(10),"1. ",U50,"-",V50,"-",W50,CHAR(10),"2. ",U51,"-",V51,"-",W51,CHAR(10),"3. ",U52,"-",V52,"-",W52))</f>
        <v>
[b]Прогноз от: Mc2j (0)
1 тайм:[/b]
1. 3-7-8
2. 9-2-1
3. 4-5-6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47"/>
      <c r="N43" s="8">
        <v>6</v>
      </c>
      <c r="O43" s="8">
        <v>9</v>
      </c>
      <c r="P43" s="9">
        <v>7</v>
      </c>
      <c r="Q43" s="10" t="str">
        <f>IF(X43=0,0,IF(X43=1,N43,IF(X43=2,O43,IF(X43=3,P43," "))))</f>
        <v> </v>
      </c>
      <c r="R43" s="75"/>
      <c r="S43" s="76"/>
      <c r="T43" s="10" t="str">
        <f>IF(X43=0,0,IF(X43=1,U43,IF(X43=2,V43,IF(X43=3,W43," "))))</f>
        <v> </v>
      </c>
      <c r="U43" s="8">
        <v>7</v>
      </c>
      <c r="V43" s="8">
        <v>5</v>
      </c>
      <c r="W43" s="9">
        <v>4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115" t="str">
        <f>IF(OR(LEN(U48)=0,U48="Игрок 6")," ",CONCATENATE("[b]2 тайм:[/b]",CHAR(10),"4. ",U54,"-",V54,"-",W54,CHAR(10),"5. ",U55,"-",V55,"-",W55,CHAR(10),"6. ",U56,"-",V56,"-",W56))</f>
        <v>[b]2 тайм:[/b]
4. 2-6-7
5. 9-5-3
6. 8-4-1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47"/>
      <c r="N44" s="142" t="s">
        <v>1</v>
      </c>
      <c r="O44" s="142"/>
      <c r="P44" s="143"/>
      <c r="Q44" s="21"/>
      <c r="R44" s="77"/>
      <c r="S44" s="131"/>
      <c r="T44" s="21"/>
      <c r="U44" s="142" t="s">
        <v>1</v>
      </c>
      <c r="V44" s="142"/>
      <c r="W44" s="143"/>
      <c r="X44" s="41"/>
      <c r="Y44" s="42"/>
      <c r="Z44" s="144"/>
      <c r="AA44" s="145"/>
    </row>
    <row r="45" spans="1:27" ht="13.5" customHeight="1">
      <c r="A45" s="2"/>
      <c r="B45" s="114" t="str">
        <f>IF(OR(LEN(U57)=0,U57="Игрок 7")," ",CONCATENATE(CHAR(10),"[b]Прогноз от: ",U57," (",AA59,")",CHAR(10),"1 тайм:[/b]",CHAR(10),"1. ",U59,"-",V59,"-",W59,CHAR(10),"2. ",U60,"-",V60,"-",W60,CHAR(10),"3. ",U61,"-",V61,"-",W61))</f>
        <v>
[b]Прогноз от: ALTEN (0)
1 тайм:[/b]
1. 7-8-4
2. 3-1-5
3. 6-2-9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47"/>
      <c r="N45" s="8">
        <v>2</v>
      </c>
      <c r="O45" s="8">
        <v>4</v>
      </c>
      <c r="P45" s="9">
        <v>7</v>
      </c>
      <c r="Q45" s="10" t="str">
        <f>IF(X45=0,0,IF(X45=1,N45,IF(X45=2,O45,IF(X45=3,P45," "))))</f>
        <v> </v>
      </c>
      <c r="R45" s="75"/>
      <c r="S45" s="76"/>
      <c r="T45" s="10" t="str">
        <f>IF(X45=0,0,IF(X45=1,U45,IF(X45=2,V45,IF(X45=3,W45," "))))</f>
        <v> </v>
      </c>
      <c r="U45" s="8">
        <v>1</v>
      </c>
      <c r="V45" s="8">
        <v>3</v>
      </c>
      <c r="W45" s="9">
        <v>9</v>
      </c>
      <c r="X45" s="4">
        <f>IF(OR(LEN($I$9)=0,LEN($J$9)=0),"",IF(OR($I$9="-",$J$9="-"),0,IF($I$9=$J$9,2,IF($I$9&gt;$J$9,1,3))))</f>
      </c>
      <c r="Y45" s="22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114" t="str">
        <f>IF(OR(LEN(U57)=0,U57="Игрок 7")," ",CONCATENATE("[b]2 тайм:[/b]",CHAR(10),"4. ",U63,"-",V63,"-",W63,CHAR(10),"5. ",U64,"-",V64,"-",W64,CHAR(10),"6. ",U65,"-",V65,"-",W65))</f>
        <v>[b]2 тайм:[/b]
4. 6-1-9
5. 7-3-5
6. 2-8-4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47"/>
      <c r="N46" s="8">
        <v>3</v>
      </c>
      <c r="O46" s="8">
        <v>8</v>
      </c>
      <c r="P46" s="9">
        <v>5</v>
      </c>
      <c r="Q46" s="10" t="str">
        <f>IF(X46=0,0,IF(X46=1,N46,IF(X46=2,O46,IF(X46=3,P46," "))))</f>
        <v> </v>
      </c>
      <c r="R46" s="75"/>
      <c r="S46" s="76"/>
      <c r="T46" s="10" t="str">
        <f>IF(X46=0,0,IF(X46=1,U46,IF(X46=2,V46,IF(X46=3,W46," "))))</f>
        <v> </v>
      </c>
      <c r="U46" s="8">
        <v>4</v>
      </c>
      <c r="V46" s="8">
        <v>6</v>
      </c>
      <c r="W46" s="9">
        <v>7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114" t="str">
        <f>IF(OR(LEN(U66)=0,U66="Игрок 8")," ",CONCATENATE(CHAR(10),"[b]Прогноз от: ",U66," (",AA68,")",CHAR(10),"1 тайм:[/b]",CHAR(10),"1. ",U68,"-",V68,"-",W68,CHAR(10),"2. ",U69,"-",V69,"-",W69,CHAR(10),"3. ",U70,"-",V70,"-",W70))</f>
        <v> 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47"/>
      <c r="N47" s="16">
        <v>1</v>
      </c>
      <c r="O47" s="13">
        <v>9</v>
      </c>
      <c r="P47" s="14">
        <v>6</v>
      </c>
      <c r="Q47" s="10" t="str">
        <f>IF(X47=0,0,IF(X47=1,N47,IF(X47=2,O47,IF(X47=3,P47," "))))</f>
        <v> </v>
      </c>
      <c r="R47" s="75"/>
      <c r="S47" s="76"/>
      <c r="T47" s="10" t="str">
        <f>IF(X47=0,0,IF(X47=1,U47,IF(X47=2,V47,IF(X47=3,W47," "))))</f>
        <v> </v>
      </c>
      <c r="U47" s="16">
        <v>2</v>
      </c>
      <c r="V47" s="13">
        <v>5</v>
      </c>
      <c r="W47" s="14">
        <v>8</v>
      </c>
      <c r="X47" s="33">
        <f>IF(OR(LEN($I$11)=0,LEN($J$11)=0),"",IF(OR($I$11="-",$J$11="-"),0,IF($I$11=$J$11,2,IF($I$11&gt;$J$11,1,3))))</f>
      </c>
      <c r="Y47" s="20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115" t="str">
        <f>IF(OR(LEN(U66)=0,U66="Игрок 8")," ",CONCATENATE("[b]2 тайм:[/b]",CHAR(10),"4. ",U72,"-",V72,"-",W72,CHAR(10),"5. ",U73,"-",V73,"-",W73,CHAR(10),"6. ",U74,"-",V74,"-",W74))</f>
        <v> 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47"/>
      <c r="N48" s="152" t="s">
        <v>72</v>
      </c>
      <c r="O48" s="153"/>
      <c r="P48" s="154"/>
      <c r="Q48" s="36"/>
      <c r="R48" s="36"/>
      <c r="S48" s="36"/>
      <c r="T48" s="90"/>
      <c r="U48" s="152" t="s">
        <v>64</v>
      </c>
      <c r="V48" s="153"/>
      <c r="W48" s="154"/>
      <c r="X48" s="55"/>
      <c r="Y48" s="55"/>
      <c r="Z48" s="85" t="str">
        <f>IF(OR(LEN(N48)=0,N48="Игрок 6")," ",N48)</f>
        <v>Furmanchuk</v>
      </c>
      <c r="AA48" s="86" t="str">
        <f>IF(OR(LEN(U48)=0,U48="Игрок 6")," ",U48)</f>
        <v>Mc2j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47"/>
      <c r="N49" s="136" t="s">
        <v>0</v>
      </c>
      <c r="O49" s="136"/>
      <c r="P49" s="137"/>
      <c r="Q49" s="98" t="s">
        <v>13</v>
      </c>
      <c r="R49" s="73" t="s">
        <v>7</v>
      </c>
      <c r="S49" s="74"/>
      <c r="T49" s="98" t="s">
        <v>13</v>
      </c>
      <c r="U49" s="136" t="s">
        <v>0</v>
      </c>
      <c r="V49" s="136"/>
      <c r="W49" s="137"/>
      <c r="X49" s="55"/>
      <c r="Y49" s="55"/>
      <c r="Z49" s="138" t="s">
        <v>14</v>
      </c>
      <c r="AA49" s="139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47"/>
      <c r="N50" s="8">
        <v>2</v>
      </c>
      <c r="O50" s="8">
        <v>5</v>
      </c>
      <c r="P50" s="9">
        <v>8</v>
      </c>
      <c r="Q50" s="10" t="str">
        <f>IF(X50=0,0,IF(X50=1,N50,IF(X50=2,O50,IF(X50=3,P50," "))))</f>
        <v> </v>
      </c>
      <c r="R50" s="75"/>
      <c r="S50" s="76"/>
      <c r="T50" s="10" t="str">
        <f>IF(X50=0,0,IF(X50=1,U50,IF(X50=2,V50,IF(X50=3,W50," "))))</f>
        <v> </v>
      </c>
      <c r="U50" s="8">
        <v>3</v>
      </c>
      <c r="V50" s="8">
        <v>7</v>
      </c>
      <c r="W50" s="9">
        <v>8</v>
      </c>
      <c r="X50" s="32">
        <f>IF(OR(LEN($I$5)=0,LEN($J$5)=0),"",IF(OR($I$5="-",$J$5="-"),0,IF($I$5=$J$5,2,IF($I$5&gt;$J$5,1,3))))</f>
      </c>
      <c r="Y50" s="22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47"/>
      <c r="N51" s="8">
        <v>3</v>
      </c>
      <c r="O51" s="8">
        <v>9</v>
      </c>
      <c r="P51" s="9">
        <v>1</v>
      </c>
      <c r="Q51" s="10" t="str">
        <f>IF(X51=0,0,IF(X51=1,N51,IF(X51=2,O51,IF(X51=3,P51," "))))</f>
        <v> </v>
      </c>
      <c r="R51" s="75"/>
      <c r="S51" s="76"/>
      <c r="T51" s="10" t="str">
        <f>IF(X51=0,0,IF(X51=1,U51,IF(X51=2,V51,IF(X51=3,W51," "))))</f>
        <v> </v>
      </c>
      <c r="U51" s="8">
        <v>9</v>
      </c>
      <c r="V51" s="8">
        <v>2</v>
      </c>
      <c r="W51" s="9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40"/>
      <c r="AA51" s="141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47"/>
      <c r="N52" s="8">
        <v>4</v>
      </c>
      <c r="O52" s="8">
        <v>6</v>
      </c>
      <c r="P52" s="9">
        <v>7</v>
      </c>
      <c r="Q52" s="10" t="str">
        <f>IF(X52=0,0,IF(X52=1,N52,IF(X52=2,O52,IF(X52=3,P52," "))))</f>
        <v> </v>
      </c>
      <c r="R52" s="75"/>
      <c r="S52" s="76"/>
      <c r="T52" s="10" t="str">
        <f>IF(X52=0,0,IF(X52=1,U52,IF(X52=2,V52,IF(X52=3,W52," "))))</f>
        <v> </v>
      </c>
      <c r="U52" s="8">
        <v>4</v>
      </c>
      <c r="V52" s="8">
        <v>5</v>
      </c>
      <c r="W52" s="9">
        <v>6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47"/>
      <c r="N53" s="142" t="s">
        <v>1</v>
      </c>
      <c r="O53" s="142"/>
      <c r="P53" s="143"/>
      <c r="Q53" s="21"/>
      <c r="R53" s="77"/>
      <c r="S53" s="131"/>
      <c r="T53" s="21"/>
      <c r="U53" s="142" t="s">
        <v>1</v>
      </c>
      <c r="V53" s="142"/>
      <c r="W53" s="143"/>
      <c r="X53" s="41"/>
      <c r="Y53" s="42"/>
      <c r="Z53" s="144"/>
      <c r="AA53" s="145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47"/>
      <c r="N54" s="8">
        <v>3</v>
      </c>
      <c r="O54" s="8">
        <v>7</v>
      </c>
      <c r="P54" s="9">
        <v>5</v>
      </c>
      <c r="Q54" s="10" t="str">
        <f>IF(X54=0,0,IF(X54=1,N54,IF(X54=2,O54,IF(X54=3,P54," "))))</f>
        <v> </v>
      </c>
      <c r="R54" s="75"/>
      <c r="S54" s="76"/>
      <c r="T54" s="10" t="str">
        <f>IF(X54=0,0,IF(X54=1,U54,IF(X54=2,V54,IF(X54=3,W54," "))))</f>
        <v> </v>
      </c>
      <c r="U54" s="8">
        <v>2</v>
      </c>
      <c r="V54" s="8">
        <v>6</v>
      </c>
      <c r="W54" s="9">
        <v>7</v>
      </c>
      <c r="X54" s="4">
        <f>IF(OR(LEN($I$9)=0,LEN($J$9)=0),"",IF(OR($I$9="-",$J$9="-"),0,IF($I$9=$J$9,2,IF($I$9&gt;$J$9,1,3))))</f>
      </c>
      <c r="Y54" s="22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47"/>
      <c r="N55" s="8">
        <v>1</v>
      </c>
      <c r="O55" s="8">
        <v>4</v>
      </c>
      <c r="P55" s="9">
        <v>9</v>
      </c>
      <c r="Q55" s="10" t="str">
        <f>IF(X55=0,0,IF(X55=1,N55,IF(X55=2,O55,IF(X55=3,P55," "))))</f>
        <v> </v>
      </c>
      <c r="R55" s="75"/>
      <c r="S55" s="76"/>
      <c r="T55" s="10" t="str">
        <f>IF(X55=0,0,IF(X55=1,U55,IF(X55=2,V55,IF(X55=3,W55," "))))</f>
        <v> </v>
      </c>
      <c r="U55" s="8">
        <v>9</v>
      </c>
      <c r="V55" s="8">
        <v>5</v>
      </c>
      <c r="W55" s="9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47"/>
      <c r="N56" s="13">
        <v>6</v>
      </c>
      <c r="O56" s="13">
        <v>8</v>
      </c>
      <c r="P56" s="14">
        <v>2</v>
      </c>
      <c r="Q56" s="12" t="str">
        <f>IF(X56=0,0,IF(X56=1,N56,IF(X56=2,O56,IF(X56=3,P56," "))))</f>
        <v> </v>
      </c>
      <c r="R56" s="78"/>
      <c r="S56" s="79"/>
      <c r="T56" s="18" t="str">
        <f>IF(X56=0,0,IF(X56=1,U56,IF(X56=2,V56,IF(X56=3,W56," "))))</f>
        <v> </v>
      </c>
      <c r="U56" s="13">
        <v>8</v>
      </c>
      <c r="V56" s="13">
        <v>4</v>
      </c>
      <c r="W56" s="14">
        <v>1</v>
      </c>
      <c r="X56" s="33">
        <f>IF(OR(LEN($I$11)=0,LEN($J$11)=0),"",IF(OR($I$11="-",$J$11="-"),0,IF($I$11=$J$11,2,IF($I$11&gt;$J$11,1,3))))</f>
      </c>
      <c r="Y56" s="20">
        <f>IF(OR(LEN($I$11)=0,LEN($J$11)=0,LEN(N56)=0,LEN(O56)=0,LEN(P56)=0,LEN(U56)=0,LEN(V56)=0,LEN(W56)=0),0,1)</f>
        <v>0</v>
      </c>
      <c r="Z56" s="57"/>
      <c r="AA56" s="58"/>
    </row>
    <row r="57" spans="3:27" ht="13.5" customHeight="1" thickBot="1">
      <c r="C57" s="55" t="s">
        <v>7</v>
      </c>
      <c r="D57" s="55"/>
      <c r="E57" s="55"/>
      <c r="F57" s="55"/>
      <c r="G57" s="55"/>
      <c r="H57" s="55"/>
      <c r="I57" s="55"/>
      <c r="J57" s="55"/>
      <c r="K57" s="55"/>
      <c r="L57" s="55"/>
      <c r="M57" s="147"/>
      <c r="N57" s="149" t="s">
        <v>73</v>
      </c>
      <c r="O57" s="150"/>
      <c r="P57" s="151"/>
      <c r="Q57" s="36"/>
      <c r="R57" s="36"/>
      <c r="S57" s="36"/>
      <c r="T57" s="36"/>
      <c r="U57" s="149" t="s">
        <v>65</v>
      </c>
      <c r="V57" s="150"/>
      <c r="W57" s="151"/>
      <c r="X57" s="55"/>
      <c r="Y57" s="55"/>
      <c r="Z57" s="103" t="str">
        <f>IF(OR(LEN(N57)=0,N57="Игрок 5")," ",N57)</f>
        <v>Nick777</v>
      </c>
      <c r="AA57" s="104" t="str">
        <f>IF(OR(LEN(U57)=0,U57="Игрок 5")," ",U57)</f>
        <v>ALTEN</v>
      </c>
    </row>
    <row r="58" spans="3:27" ht="13.5" customHeight="1" thickBot="1">
      <c r="C58" s="55" t="s">
        <v>7</v>
      </c>
      <c r="D58" s="55"/>
      <c r="E58" s="55"/>
      <c r="F58" s="55"/>
      <c r="G58" s="55"/>
      <c r="H58" s="55"/>
      <c r="I58" s="55"/>
      <c r="J58" s="55"/>
      <c r="K58" s="55"/>
      <c r="L58" s="55"/>
      <c r="M58" s="147"/>
      <c r="N58" s="136" t="s">
        <v>0</v>
      </c>
      <c r="O58" s="136"/>
      <c r="P58" s="137"/>
      <c r="Q58" s="98" t="s">
        <v>13</v>
      </c>
      <c r="R58" s="73" t="s">
        <v>7</v>
      </c>
      <c r="S58" s="74"/>
      <c r="T58" s="98" t="s">
        <v>13</v>
      </c>
      <c r="U58" s="136" t="s">
        <v>0</v>
      </c>
      <c r="V58" s="136"/>
      <c r="W58" s="137"/>
      <c r="X58" s="59"/>
      <c r="Y58" s="55"/>
      <c r="Z58" s="138" t="s">
        <v>14</v>
      </c>
      <c r="AA58" s="139"/>
    </row>
    <row r="59" spans="3:27" ht="13.5" customHeigh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147"/>
      <c r="N59" s="8">
        <v>3</v>
      </c>
      <c r="O59" s="8">
        <v>6</v>
      </c>
      <c r="P59" s="9">
        <v>9</v>
      </c>
      <c r="Q59" s="10" t="str">
        <f>IF(X59=0,0,IF(X59=1,N59,IF(X59=2,O59,IF(X59=3,P59," "))))</f>
        <v> </v>
      </c>
      <c r="R59" s="75"/>
      <c r="S59" s="76"/>
      <c r="T59" s="10" t="str">
        <f>IF(X59=0,0,IF(X59=1,U59,IF(X59=2,V59,IF(X59=3,W59," "))))</f>
        <v> </v>
      </c>
      <c r="U59" s="8">
        <v>7</v>
      </c>
      <c r="V59" s="8">
        <v>8</v>
      </c>
      <c r="W59" s="9">
        <v>4</v>
      </c>
      <c r="X59" s="4">
        <f>IF(OR(LEN($I$5)=0,LEN($J$5)=0),"",IF(OR($I$5="-",$J$5="-"),0,IF($I$5=$J$5,2,IF($I$5&gt;$J$5,1,3))))</f>
      </c>
      <c r="Y59" s="22">
        <f>IF(OR(LEN($I$5)=0,LEN($J$5)=0,LEN(N59)=0,LEN(O59)=0,LEN(P59)=0,LEN(U59)=0,LEN(V59)=0,LEN(W59)=0),0,1)</f>
        <v>0</v>
      </c>
      <c r="Z59" s="105">
        <f>SUM(Q59:Q61,Q63:Q65)</f>
        <v>0</v>
      </c>
      <c r="AA59" s="106">
        <f>SUM(T59:T61,T63:T65)</f>
        <v>0</v>
      </c>
    </row>
    <row r="60" spans="3:27" ht="13.5" customHeigh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147"/>
      <c r="N60" s="8">
        <v>2</v>
      </c>
      <c r="O60" s="8">
        <v>5</v>
      </c>
      <c r="P60" s="9">
        <v>8</v>
      </c>
      <c r="Q60" s="10" t="str">
        <f>IF(X60=0,0,IF(X60=1,N60,IF(X60=2,O60,IF(X60=3,P60," "))))</f>
        <v> </v>
      </c>
      <c r="R60" s="75"/>
      <c r="S60" s="76"/>
      <c r="T60" s="10" t="str">
        <f>IF(X60=0,0,IF(X60=1,U60,IF(X60=2,V60,IF(X60=3,W60," "))))</f>
        <v> </v>
      </c>
      <c r="U60" s="8">
        <v>3</v>
      </c>
      <c r="V60" s="8">
        <v>1</v>
      </c>
      <c r="W60" s="9">
        <v>5</v>
      </c>
      <c r="X60" s="4">
        <f>IF(OR(LEN($I$6)=0,LEN($J$6)=0),"",IF(OR($I$6="-",$J$6="-"),0,IF($I$6=$J$6,2,IF($I$6&gt;$J$6,1,3))))</f>
      </c>
      <c r="Y60" s="5">
        <f>IF(OR(LEN($I$6)=0,LEN($J$6)=0,LEN(N60)=0,LEN(O60)=0,LEN(P60)=0,LEN(U60)=0,LEN(V60)=0,LEN(W60)=0),0,1)</f>
        <v>0</v>
      </c>
      <c r="Z60" s="140"/>
      <c r="AA60" s="141"/>
    </row>
    <row r="61" spans="3:27" ht="13.5" customHeight="1" thickBo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147"/>
      <c r="N61" s="8">
        <v>1</v>
      </c>
      <c r="O61" s="8">
        <v>4</v>
      </c>
      <c r="P61" s="9">
        <v>7</v>
      </c>
      <c r="Q61" s="10" t="str">
        <f>IF(X61=0,0,IF(X61=1,N61,IF(X61=2,O61,IF(X61=3,P61," "))))</f>
        <v> </v>
      </c>
      <c r="R61" s="75"/>
      <c r="S61" s="76"/>
      <c r="T61" s="10" t="str">
        <f>IF(X61=0,0,IF(X61=1,U61,IF(X61=2,V61,IF(X61=3,W61," "))))</f>
        <v> </v>
      </c>
      <c r="U61" s="8">
        <v>6</v>
      </c>
      <c r="V61" s="8">
        <v>2</v>
      </c>
      <c r="W61" s="9">
        <v>9</v>
      </c>
      <c r="X61" s="4">
        <f>IF(OR(LEN($I$7)=0,LEN($J$7)=0),"",IF(OR($I$7="-",$J$7="-"),0,IF($I$7=$J$7,2,IF($I$7&gt;$J$7,1,3))))</f>
      </c>
      <c r="Y61" s="5">
        <f>IF(OR(LEN($I$7)=0,LEN($J$7)=0,LEN(N61)=0,LEN(O61)=0,LEN(P61)=0,LEN(U61)=0,LEN(V61)=0,LEN(W61)=0),0,1)</f>
        <v>0</v>
      </c>
      <c r="Z61" s="101"/>
      <c r="AA61" s="102"/>
    </row>
    <row r="62" spans="3:27" ht="13.5" customHeight="1" thickBo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147"/>
      <c r="N62" s="142" t="s">
        <v>1</v>
      </c>
      <c r="O62" s="142"/>
      <c r="P62" s="143"/>
      <c r="Q62" s="21"/>
      <c r="R62" s="77"/>
      <c r="S62" s="131"/>
      <c r="T62" s="21"/>
      <c r="U62" s="142" t="s">
        <v>1</v>
      </c>
      <c r="V62" s="142"/>
      <c r="W62" s="143"/>
      <c r="X62" s="41"/>
      <c r="Y62" s="42"/>
      <c r="Z62" s="144"/>
      <c r="AA62" s="145"/>
    </row>
    <row r="63" spans="3:27" ht="13.5" customHeight="1"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147"/>
      <c r="N63" s="8">
        <v>1</v>
      </c>
      <c r="O63" s="8">
        <v>3</v>
      </c>
      <c r="P63" s="9">
        <v>8</v>
      </c>
      <c r="Q63" s="10" t="str">
        <f>IF(X63=0,0,IF(X63=1,N63,IF(X63=2,O63,IF(X63=3,P63," "))))</f>
        <v> </v>
      </c>
      <c r="R63" s="75"/>
      <c r="S63" s="76"/>
      <c r="T63" s="10" t="str">
        <f>IF(X63=0,0,IF(X63=1,U63,IF(X63=2,V63,IF(X63=3,W63," "))))</f>
        <v> </v>
      </c>
      <c r="U63" s="8">
        <v>6</v>
      </c>
      <c r="V63" s="8">
        <v>1</v>
      </c>
      <c r="W63" s="9">
        <v>9</v>
      </c>
      <c r="X63" s="4">
        <f>IF(OR(LEN($I$9)=0,LEN($J$9)=0),"",IF(OR($I$9="-",$J$9="-"),0,IF($I$9=$J$9,2,IF($I$9&gt;$J$9,1,3))))</f>
      </c>
      <c r="Y63" s="22">
        <f>IF(OR(LEN($I$9)=0,LEN($J$9)=0,LEN(N63)=0,LEN(O63)=0,LEN(P63)=0,LEN(U63)=0,LEN(V63)=0,LEN(W63)=0),0,1)</f>
        <v>0</v>
      </c>
      <c r="Z63" s="101"/>
      <c r="AA63" s="102"/>
    </row>
    <row r="64" spans="3:27" ht="13.5" customHeight="1"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147"/>
      <c r="N64" s="8">
        <v>2</v>
      </c>
      <c r="O64" s="8">
        <v>5</v>
      </c>
      <c r="P64" s="9">
        <v>9</v>
      </c>
      <c r="Q64" s="10" t="str">
        <f>IF(X64=0,0,IF(X64=1,N64,IF(X64=2,O64,IF(X64=3,P64," "))))</f>
        <v> </v>
      </c>
      <c r="R64" s="75"/>
      <c r="S64" s="76"/>
      <c r="T64" s="10" t="str">
        <f>IF(X64=0,0,IF(X64=1,U64,IF(X64=2,V64,IF(X64=3,W64," "))))</f>
        <v> </v>
      </c>
      <c r="U64" s="8">
        <v>7</v>
      </c>
      <c r="V64" s="8">
        <v>3</v>
      </c>
      <c r="W64" s="9">
        <v>5</v>
      </c>
      <c r="X64" s="4">
        <f>IF(OR(LEN($I$10)=0,LEN($J$10)=0),"",IF(OR($I$10="-",$J$10="-"),0,IF($I$10=$J$10,2,IF($I$10&gt;$J$10,1,3))))</f>
      </c>
      <c r="Y64" s="5">
        <f>IF(OR(LEN($I$10)=0,LEN($J$10)=0,LEN(N64)=0,LEN(O64)=0,LEN(P64)=0,LEN(U64)=0,LEN(V64)=0,LEN(W64)=0),0,1)</f>
        <v>0</v>
      </c>
      <c r="Z64" s="55"/>
      <c r="AA64" s="56"/>
    </row>
    <row r="65" spans="3:27" ht="13.5" customHeight="1" thickBot="1"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7"/>
      <c r="N65" s="16">
        <v>7</v>
      </c>
      <c r="O65" s="13">
        <v>6</v>
      </c>
      <c r="P65" s="14">
        <v>4</v>
      </c>
      <c r="Q65" s="10" t="str">
        <f>IF(X65=0,0,IF(X65=1,N65,IF(X65=2,O65,IF(X65=3,P65," "))))</f>
        <v> </v>
      </c>
      <c r="R65" s="75"/>
      <c r="S65" s="76"/>
      <c r="T65" s="10" t="str">
        <f>IF(X65=0,0,IF(X65=1,U65,IF(X65=2,V65,IF(X65=3,W65," "))))</f>
        <v> </v>
      </c>
      <c r="U65" s="16">
        <v>2</v>
      </c>
      <c r="V65" s="13">
        <v>8</v>
      </c>
      <c r="W65" s="14">
        <v>4</v>
      </c>
      <c r="X65" s="33">
        <f>IF(OR(LEN($I$11)=0,LEN($J$11)=0),"",IF(OR($I$11="-",$J$11="-"),0,IF($I$11=$J$11,2,IF($I$11&gt;$J$11,1,3))))</f>
      </c>
      <c r="Y65" s="20">
        <f>IF(OR(LEN($I$11)=0,LEN($J$11)=0,LEN(N65)=0,LEN(O65)=0,LEN(P65)=0,LEN(U65)=0,LEN(V65)=0,LEN(W65)=0),0,1)</f>
        <v>0</v>
      </c>
      <c r="Z65" s="57"/>
      <c r="AA65" s="58"/>
    </row>
    <row r="66" spans="3:27" ht="13.5" customHeight="1" thickBot="1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147"/>
      <c r="N66" s="152" t="s">
        <v>74</v>
      </c>
      <c r="O66" s="153"/>
      <c r="P66" s="154"/>
      <c r="Q66" s="36"/>
      <c r="R66" s="36"/>
      <c r="S66" s="36"/>
      <c r="T66" s="90"/>
      <c r="U66" s="152"/>
      <c r="V66" s="153"/>
      <c r="W66" s="154"/>
      <c r="X66" s="55"/>
      <c r="Y66" s="55"/>
      <c r="Z66" s="103" t="str">
        <f>IF(OR(LEN(N66)=0,N66="Игрок 6")," ",N66)</f>
        <v>jelistoy</v>
      </c>
      <c r="AA66" s="104" t="str">
        <f>IF(OR(LEN(U66)=0,U66="Игрок 6")," ",U66)</f>
        <v> </v>
      </c>
    </row>
    <row r="67" spans="3:27" ht="13.5" customHeight="1" thickBot="1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47"/>
      <c r="N67" s="136" t="s">
        <v>0</v>
      </c>
      <c r="O67" s="136"/>
      <c r="P67" s="137"/>
      <c r="Q67" s="98" t="s">
        <v>13</v>
      </c>
      <c r="R67" s="73" t="s">
        <v>7</v>
      </c>
      <c r="S67" s="74"/>
      <c r="T67" s="98" t="s">
        <v>13</v>
      </c>
      <c r="U67" s="136" t="s">
        <v>0</v>
      </c>
      <c r="V67" s="136"/>
      <c r="W67" s="137"/>
      <c r="X67" s="55"/>
      <c r="Y67" s="55"/>
      <c r="Z67" s="138" t="s">
        <v>14</v>
      </c>
      <c r="AA67" s="139"/>
    </row>
    <row r="68" spans="3:27" ht="13.5" customHeight="1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47"/>
      <c r="N68" s="8">
        <v>8</v>
      </c>
      <c r="O68" s="8">
        <v>4</v>
      </c>
      <c r="P68" s="9">
        <v>2</v>
      </c>
      <c r="Q68" s="10" t="str">
        <f>IF(X68=0,0,IF(X68=1,N68,IF(X68=2,O68,IF(X68=3,P68," "))))</f>
        <v> </v>
      </c>
      <c r="R68" s="75"/>
      <c r="S68" s="76"/>
      <c r="T68" s="10" t="str">
        <f>IF(X68=0,0,IF(X68=1,U68,IF(X68=2,V68,IF(X68=3,W68," "))))</f>
        <v> </v>
      </c>
      <c r="U68" s="8"/>
      <c r="V68" s="8"/>
      <c r="W68" s="9"/>
      <c r="X68" s="32">
        <f>IF(OR(LEN($I$5)=0,LEN($J$5)=0),"",IF(OR($I$5="-",$J$5="-"),0,IF($I$5=$J$5,2,IF($I$5&gt;$J$5,1,3))))</f>
      </c>
      <c r="Y68" s="22">
        <f>IF(OR(LEN($I$5)=0,LEN($J$5)=0,LEN(N68)=0,LEN(O68)=0,LEN(P68)=0,LEN(U68)=0,LEN(V68)=0,LEN(W68)=0),0,1)</f>
        <v>0</v>
      </c>
      <c r="Z68" s="105">
        <f>SUM(Q68:Q70,Q72:Q74)</f>
        <v>0</v>
      </c>
      <c r="AA68" s="106">
        <f>SUM(T68:T70,T72:T74)</f>
        <v>0</v>
      </c>
    </row>
    <row r="69" spans="3:27" ht="13.5" customHeight="1"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47"/>
      <c r="N69" s="8">
        <v>5</v>
      </c>
      <c r="O69" s="8">
        <v>9</v>
      </c>
      <c r="P69" s="9">
        <v>3</v>
      </c>
      <c r="Q69" s="10" t="str">
        <f>IF(X69=0,0,IF(X69=1,N69,IF(X69=2,O69,IF(X69=3,P69," "))))</f>
        <v> </v>
      </c>
      <c r="R69" s="75"/>
      <c r="S69" s="76"/>
      <c r="T69" s="10" t="str">
        <f>IF(X69=0,0,IF(X69=1,U69,IF(X69=2,V69,IF(X69=3,W69," "))))</f>
        <v> </v>
      </c>
      <c r="U69" s="8"/>
      <c r="V69" s="8"/>
      <c r="W69" s="9"/>
      <c r="X69" s="4">
        <f>IF(OR(LEN($I$6)=0,LEN($J$6)=0),"",IF(OR($I$6="-",$J$6="-"),0,IF($I$6=$J$6,2,IF($I$6&gt;$J$6,1,3))))</f>
      </c>
      <c r="Y69" s="5">
        <f>IF(OR(LEN($I$6)=0,LEN($J$6)=0,LEN(N69)=0,LEN(O69)=0,LEN(P69)=0,LEN(U69)=0,LEN(V69)=0,LEN(W69)=0),0,1)</f>
        <v>0</v>
      </c>
      <c r="Z69" s="140"/>
      <c r="AA69" s="141"/>
    </row>
    <row r="70" spans="3:27" ht="13.5" customHeight="1" thickBot="1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47"/>
      <c r="N70" s="8">
        <v>6</v>
      </c>
      <c r="O70" s="8">
        <v>1</v>
      </c>
      <c r="P70" s="9">
        <v>7</v>
      </c>
      <c r="Q70" s="10" t="str">
        <f>IF(X70=0,0,IF(X70=1,N70,IF(X70=2,O70,IF(X70=3,P70," "))))</f>
        <v> </v>
      </c>
      <c r="R70" s="75"/>
      <c r="S70" s="76"/>
      <c r="T70" s="10" t="str">
        <f>IF(X70=0,0,IF(X70=1,U70,IF(X70=2,V70,IF(X70=3,W70," "))))</f>
        <v> </v>
      </c>
      <c r="U70" s="8"/>
      <c r="V70" s="8"/>
      <c r="W70" s="9"/>
      <c r="X70" s="4">
        <f>IF(OR(LEN($I$7)=0,LEN($J$7)=0),"",IF(OR($I$7="-",$J$7="-"),0,IF($I$7=$J$7,2,IF($I$7&gt;$J$7,1,3))))</f>
      </c>
      <c r="Y70" s="5">
        <f>IF(OR(LEN($I$7)=0,LEN($J$7)=0,LEN(N70)=0,LEN(O70)=0,LEN(P70)=0,LEN(U70)=0,LEN(V70)=0,LEN(W70)=0),0,1)</f>
        <v>0</v>
      </c>
      <c r="Z70" s="101"/>
      <c r="AA70" s="102"/>
    </row>
    <row r="71" spans="3:27" ht="13.5" customHeight="1" thickBot="1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47"/>
      <c r="N71" s="142" t="s">
        <v>1</v>
      </c>
      <c r="O71" s="142"/>
      <c r="P71" s="143"/>
      <c r="Q71" s="21"/>
      <c r="R71" s="77"/>
      <c r="S71" s="131"/>
      <c r="T71" s="21"/>
      <c r="U71" s="142" t="s">
        <v>1</v>
      </c>
      <c r="V71" s="142"/>
      <c r="W71" s="143"/>
      <c r="X71" s="41"/>
      <c r="Y71" s="42"/>
      <c r="Z71" s="144"/>
      <c r="AA71" s="145"/>
    </row>
    <row r="72" spans="3:27" ht="13.5" customHeight="1"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47"/>
      <c r="N72" s="8">
        <v>9</v>
      </c>
      <c r="O72" s="8">
        <v>5</v>
      </c>
      <c r="P72" s="9">
        <v>3</v>
      </c>
      <c r="Q72" s="10" t="str">
        <f>IF(X72=0,0,IF(X72=1,N72,IF(X72=2,O72,IF(X72=3,P72," "))))</f>
        <v> </v>
      </c>
      <c r="R72" s="75"/>
      <c r="S72" s="76"/>
      <c r="T72" s="10" t="str">
        <f>IF(X72=0,0,IF(X72=1,U72,IF(X72=2,V72,IF(X72=3,W72," "))))</f>
        <v> </v>
      </c>
      <c r="U72" s="8"/>
      <c r="V72" s="8"/>
      <c r="W72" s="9"/>
      <c r="X72" s="4">
        <f>IF(OR(LEN($I$9)=0,LEN($J$9)=0),"",IF(OR($I$9="-",$J$9="-"),0,IF($I$9=$J$9,2,IF($I$9&gt;$J$9,1,3))))</f>
      </c>
      <c r="Y72" s="22">
        <f>IF(OR(LEN($I$9)=0,LEN($J$9)=0,LEN(N72)=0,LEN(O72)=0,LEN(P72)=0,LEN(U72)=0,LEN(V72)=0,LEN(W72)=0),0,1)</f>
        <v>0</v>
      </c>
      <c r="Z72" s="101"/>
      <c r="AA72" s="102"/>
    </row>
    <row r="73" spans="3:27" ht="13.5" customHeight="1"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47"/>
      <c r="N73" s="8">
        <v>1</v>
      </c>
      <c r="O73" s="8">
        <v>4</v>
      </c>
      <c r="P73" s="9">
        <v>8</v>
      </c>
      <c r="Q73" s="10" t="str">
        <f>IF(X73=0,0,IF(X73=1,N73,IF(X73=2,O73,IF(X73=3,P73," "))))</f>
        <v> </v>
      </c>
      <c r="R73" s="75"/>
      <c r="S73" s="76"/>
      <c r="T73" s="10" t="str">
        <f>IF(X73=0,0,IF(X73=1,U73,IF(X73=2,V73,IF(X73=3,W73," "))))</f>
        <v> </v>
      </c>
      <c r="U73" s="8"/>
      <c r="V73" s="8"/>
      <c r="W73" s="9"/>
      <c r="X73" s="4">
        <f>IF(OR(LEN($I$10)=0,LEN($J$10)=0),"",IF(OR($I$10="-",$J$10="-"),0,IF($I$10=$J$10,2,IF($I$10&gt;$J$10,1,3))))</f>
      </c>
      <c r="Y73" s="5">
        <f>IF(OR(LEN($I$10)=0,LEN($J$10)=0,LEN(N73)=0,LEN(O73)=0,LEN(P73)=0,LEN(U73)=0,LEN(V73)=0,LEN(W73)=0),0,1)</f>
        <v>0</v>
      </c>
      <c r="Z73" s="55"/>
      <c r="AA73" s="56"/>
    </row>
    <row r="74" spans="3:27" ht="13.5" customHeight="1" thickBot="1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148"/>
      <c r="N74" s="13">
        <v>7</v>
      </c>
      <c r="O74" s="13">
        <v>6</v>
      </c>
      <c r="P74" s="14">
        <v>2</v>
      </c>
      <c r="Q74" s="12" t="str">
        <f>IF(X74=0,0,IF(X74=1,N74,IF(X74=2,O74,IF(X74=3,P74," "))))</f>
        <v> </v>
      </c>
      <c r="R74" s="78"/>
      <c r="S74" s="79"/>
      <c r="T74" s="18" t="str">
        <f>IF(X74=0,0,IF(X74=1,U74,IF(X74=2,V74,IF(X74=3,W74," "))))</f>
        <v> </v>
      </c>
      <c r="U74" s="13"/>
      <c r="V74" s="13"/>
      <c r="W74" s="14"/>
      <c r="X74" s="33">
        <f>IF(OR(LEN($I$11)=0,LEN($J$11)=0),"",IF(OR($I$11="-",$J$11="-"),0,IF($I$11=$J$11,2,IF($I$11&gt;$J$11,1,3))))</f>
      </c>
      <c r="Y74" s="20">
        <f>IF(OR(LEN($I$11)=0,LEN($J$11)=0,LEN(N74)=0,LEN(O74)=0,LEN(P74)=0,LEN(U74)=0,LEN(V74)=0,LEN(W74)=0),0,1)</f>
        <v>0</v>
      </c>
      <c r="Z74" s="57"/>
      <c r="AA74" s="58"/>
    </row>
  </sheetData>
  <sheetProtection/>
  <mergeCells count="96">
    <mergeCell ref="N53:P53"/>
    <mergeCell ref="N58:P58"/>
    <mergeCell ref="N62:P62"/>
    <mergeCell ref="N67:P67"/>
    <mergeCell ref="N71:P71"/>
    <mergeCell ref="N31:P31"/>
    <mergeCell ref="N35:P35"/>
    <mergeCell ref="N40:P40"/>
    <mergeCell ref="N44:P44"/>
    <mergeCell ref="N49:P49"/>
    <mergeCell ref="N2:P2"/>
    <mergeCell ref="N3:P3"/>
    <mergeCell ref="N12:P12"/>
    <mergeCell ref="N21:P21"/>
    <mergeCell ref="N30:P30"/>
    <mergeCell ref="N4:P4"/>
    <mergeCell ref="N8:P8"/>
    <mergeCell ref="N13:P13"/>
    <mergeCell ref="N17:P17"/>
    <mergeCell ref="N22:P22"/>
    <mergeCell ref="N26:P26"/>
    <mergeCell ref="M39:M74"/>
    <mergeCell ref="U66:W66"/>
    <mergeCell ref="U67:W67"/>
    <mergeCell ref="Z67:AA67"/>
    <mergeCell ref="Z69:AA69"/>
    <mergeCell ref="U57:W57"/>
    <mergeCell ref="U58:W58"/>
    <mergeCell ref="Z58:AA58"/>
    <mergeCell ref="Z60:AA60"/>
    <mergeCell ref="U62:W62"/>
    <mergeCell ref="Z62:AA62"/>
    <mergeCell ref="N39:P39"/>
    <mergeCell ref="N48:P48"/>
    <mergeCell ref="N57:P57"/>
    <mergeCell ref="N66:P66"/>
    <mergeCell ref="U39:W39"/>
    <mergeCell ref="U71:W71"/>
    <mergeCell ref="Z71:AA71"/>
    <mergeCell ref="Z26:AA26"/>
    <mergeCell ref="Z31:AA31"/>
    <mergeCell ref="Z33:AA33"/>
    <mergeCell ref="U35:W35"/>
    <mergeCell ref="U26:W26"/>
    <mergeCell ref="U17:W17"/>
    <mergeCell ref="R13:S13"/>
    <mergeCell ref="R31:S31"/>
    <mergeCell ref="Z53:AA53"/>
    <mergeCell ref="Z42:AA42"/>
    <mergeCell ref="Z44:AA44"/>
    <mergeCell ref="Z49:AA49"/>
    <mergeCell ref="U53:W53"/>
    <mergeCell ref="U31:W31"/>
    <mergeCell ref="U30:W30"/>
    <mergeCell ref="U21:W21"/>
    <mergeCell ref="U22:W22"/>
    <mergeCell ref="R22:S22"/>
    <mergeCell ref="C2:G2"/>
    <mergeCell ref="Z51:AA51"/>
    <mergeCell ref="Z17:AA17"/>
    <mergeCell ref="Z8:AA8"/>
    <mergeCell ref="U12:W12"/>
    <mergeCell ref="Z22:AA22"/>
    <mergeCell ref="Z24:AA24"/>
    <mergeCell ref="M3:M38"/>
    <mergeCell ref="Z35:AA35"/>
    <mergeCell ref="Z40:AA40"/>
    <mergeCell ref="U49:W49"/>
    <mergeCell ref="U44:W44"/>
    <mergeCell ref="U48:W48"/>
    <mergeCell ref="U40:W40"/>
    <mergeCell ref="U2:W2"/>
    <mergeCell ref="C3:G3"/>
    <mergeCell ref="C11:G11"/>
    <mergeCell ref="C13:G13"/>
    <mergeCell ref="C4:G4"/>
    <mergeCell ref="R4:S4"/>
    <mergeCell ref="I4:J4"/>
    <mergeCell ref="C12:F12"/>
    <mergeCell ref="C8:G8"/>
    <mergeCell ref="C14:F14"/>
    <mergeCell ref="C16:F16"/>
    <mergeCell ref="U3:W3"/>
    <mergeCell ref="U4:W4"/>
    <mergeCell ref="Z4:AA4"/>
    <mergeCell ref="Z6:AA6"/>
    <mergeCell ref="C15:G15"/>
    <mergeCell ref="C9:G9"/>
    <mergeCell ref="C10:G10"/>
    <mergeCell ref="Z13:AA13"/>
    <mergeCell ref="Z15:AA15"/>
    <mergeCell ref="U13:W13"/>
    <mergeCell ref="U8:W8"/>
    <mergeCell ref="C5:G5"/>
    <mergeCell ref="C6:G6"/>
    <mergeCell ref="C7:G7"/>
  </mergeCells>
  <dataValidations count="3">
    <dataValidation type="list" allowBlank="1" showInputMessage="1" sqref="U2 N2">
      <formula1>К</formula1>
    </dataValidation>
    <dataValidation type="list" allowBlank="1" showInputMessage="1" sqref="U57:W57 U39:W39 U30:W30 U21:W21 U12:W12 U3:W3 U66:W66 U48:W48 N48:P48 N57:P57 N66:P66 N39:P39 N30:P30 N21:P21 N12:P12 N3:P3">
      <formula1>И</formula1>
    </dataValidation>
    <dataValidation type="list" allowBlank="1" showInputMessage="1" showErrorMessage="1" sqref="C5:G7 C9:G11">
      <formula1>Матчи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L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B21" sqref="B21"/>
    </sheetView>
  </sheetViews>
  <sheetFormatPr defaultColWidth="9.00390625" defaultRowHeight="12.75"/>
  <cols>
    <col min="2" max="2" width="45.25390625" style="0" customWidth="1"/>
    <col min="6" max="6" width="35.75390625" style="0" customWidth="1"/>
    <col min="7" max="7" width="35.875" style="0" customWidth="1"/>
  </cols>
  <sheetData>
    <row r="1" ht="13.5" thickBot="1"/>
    <row r="2" spans="1:7" ht="17.25" thickBot="1">
      <c r="A2" s="116"/>
      <c r="B2" s="117" t="s">
        <v>15</v>
      </c>
      <c r="C2" s="185" t="s">
        <v>16</v>
      </c>
      <c r="D2" s="185"/>
      <c r="F2" s="127" t="str">
        <f>'ЛФЛА-Профи'!C12</f>
        <v>ЛФЛА</v>
      </c>
      <c r="G2" s="128" t="str">
        <f>'ЛФЛА-Профи'!G12</f>
        <v>Профессионалы прогноза</v>
      </c>
    </row>
    <row r="3" spans="1:7" ht="17.25" thickBot="1">
      <c r="A3" s="116"/>
      <c r="F3" s="127">
        <f>'ЛФЛА-Профи'!C14</f>
        <v>2</v>
      </c>
      <c r="G3" s="128">
        <f>'ЛФЛА-Профи'!G14</f>
        <v>5</v>
      </c>
    </row>
    <row r="4" spans="1:7" ht="15.75" thickBot="1">
      <c r="A4" s="116"/>
      <c r="B4" s="118" t="s">
        <v>17</v>
      </c>
      <c r="C4" s="121"/>
      <c r="D4" s="121"/>
      <c r="F4" s="124">
        <f>'ЛФЛА-Профи'!C16</f>
        <v>141</v>
      </c>
      <c r="G4" s="122">
        <f>'ЛФЛА-Профи'!G16</f>
        <v>150</v>
      </c>
    </row>
    <row r="5" spans="1:7" ht="15.75" thickBot="1">
      <c r="A5" s="116"/>
      <c r="B5" s="119" t="s">
        <v>18</v>
      </c>
      <c r="C5" s="121"/>
      <c r="D5" s="121"/>
      <c r="F5" s="186" t="str">
        <f>SUBSTITUTE(SUBSTITUTE('ЛФЛА-Профи'!B3,"[b](",""),")[/b]","")</f>
        <v>матч окончен!</v>
      </c>
      <c r="G5" s="187"/>
    </row>
    <row r="6" spans="1:4" ht="15.75" thickBot="1">
      <c r="A6" s="116"/>
      <c r="B6" s="119" t="s">
        <v>19</v>
      </c>
      <c r="C6" s="121"/>
      <c r="D6" s="121"/>
    </row>
    <row r="7" spans="1:7" ht="17.25" thickBot="1">
      <c r="A7" s="116"/>
      <c r="B7" s="119" t="s">
        <v>20</v>
      </c>
      <c r="C7" s="121"/>
      <c r="D7" s="121"/>
      <c r="F7" s="129" t="str">
        <f>'Химик-Космос'!C12</f>
        <v>КСП Химик</v>
      </c>
      <c r="G7" s="130" t="str">
        <f>'Химик-Космос'!G12</f>
        <v>Космос</v>
      </c>
    </row>
    <row r="8" spans="1:7" ht="17.25" thickBot="1">
      <c r="A8" s="116"/>
      <c r="B8" s="119" t="s">
        <v>21</v>
      </c>
      <c r="C8" s="121"/>
      <c r="D8" s="121"/>
      <c r="F8" s="129">
        <f>'Химик-Космос'!C14</f>
        <v>0</v>
      </c>
      <c r="G8" s="130">
        <f>'Химик-Космос'!G14</f>
        <v>0</v>
      </c>
    </row>
    <row r="9" spans="1:7" ht="15.75" thickBot="1">
      <c r="A9" s="116"/>
      <c r="B9" s="119" t="s">
        <v>22</v>
      </c>
      <c r="C9" s="121"/>
      <c r="D9" s="121"/>
      <c r="F9" s="125">
        <f>'Химик-Космос'!C16</f>
        <v>36</v>
      </c>
      <c r="G9" s="126">
        <f>'Химик-Космос'!G16</f>
        <v>36</v>
      </c>
    </row>
    <row r="10" spans="1:7" ht="15.75" thickBot="1">
      <c r="A10" s="116"/>
      <c r="B10" s="119" t="s">
        <v>23</v>
      </c>
      <c r="C10" s="121"/>
      <c r="D10" s="121"/>
      <c r="F10" s="188" t="str">
        <f>SUBSTITUTE(SUBSTITUTE('Химик-Космос'!B3,"[b](",""),")[/b]","")</f>
        <v>5 матчей осталось</v>
      </c>
      <c r="G10" s="189"/>
    </row>
    <row r="11" spans="1:4" ht="15.75" thickBot="1">
      <c r="A11" s="116"/>
      <c r="B11" s="119" t="s">
        <v>24</v>
      </c>
      <c r="C11" s="121"/>
      <c r="D11" s="121"/>
    </row>
    <row r="12" spans="1:7" ht="17.25" thickBot="1">
      <c r="A12" s="116"/>
      <c r="B12" s="119" t="s">
        <v>25</v>
      </c>
      <c r="C12" s="121"/>
      <c r="D12" s="121"/>
      <c r="F12" s="127" t="str">
        <f>'ОЛФП-Football.By'!C12</f>
        <v>ОЛФП</v>
      </c>
      <c r="G12" s="128" t="str">
        <f>'ОЛФП-Football.By'!G12</f>
        <v>СФП Football.By</v>
      </c>
    </row>
    <row r="13" spans="1:7" ht="17.25" thickBot="1">
      <c r="A13" s="116"/>
      <c r="B13" s="119" t="s">
        <v>26</v>
      </c>
      <c r="C13" s="121"/>
      <c r="D13" s="121"/>
      <c r="F13" s="127">
        <f>'ОЛФП-Football.By'!C14</f>
        <v>0</v>
      </c>
      <c r="G13" s="128">
        <f>'ОЛФП-Football.By'!G14</f>
        <v>0</v>
      </c>
    </row>
    <row r="14" spans="1:7" ht="15.75" thickBot="1">
      <c r="A14" s="116"/>
      <c r="B14" s="119" t="s">
        <v>27</v>
      </c>
      <c r="C14" s="121"/>
      <c r="D14" s="121"/>
      <c r="F14" s="124">
        <f>'ОЛФП-Football.By'!C16</f>
        <v>0</v>
      </c>
      <c r="G14" s="122">
        <f>'ОЛФП-Football.By'!G16</f>
        <v>0</v>
      </c>
    </row>
    <row r="15" spans="1:7" ht="15.75" thickBot="1">
      <c r="A15" s="116"/>
      <c r="B15" s="119" t="s">
        <v>28</v>
      </c>
      <c r="C15" s="121"/>
      <c r="D15" s="121"/>
      <c r="F15" s="186" t="str">
        <f>SUBSTITUTE(SUBSTITUTE('ОЛФП-Football.By'!B3,"[b](",""),")[/b]","")</f>
        <v>6 матчей осталось</v>
      </c>
      <c r="G15" s="187"/>
    </row>
    <row r="16" spans="1:4" ht="15.75" thickBot="1">
      <c r="A16" s="116"/>
      <c r="B16" s="119" t="s">
        <v>29</v>
      </c>
      <c r="C16" s="121"/>
      <c r="D16" s="121"/>
    </row>
    <row r="17" spans="2:7" ht="17.25" thickBot="1">
      <c r="B17" s="119" t="s">
        <v>30</v>
      </c>
      <c r="C17" s="121"/>
      <c r="D17" s="121"/>
      <c r="F17" s="129" t="str">
        <f>'Погоня-EXE'!C12</f>
        <v> АСП "Погоня"</v>
      </c>
      <c r="G17" s="130" t="str">
        <f>'Погоня-EXE'!G12</f>
        <v>EXE</v>
      </c>
    </row>
    <row r="18" spans="2:7" ht="17.25" thickBot="1">
      <c r="B18" s="120" t="s">
        <v>31</v>
      </c>
      <c r="C18" s="121"/>
      <c r="D18" s="121"/>
      <c r="F18" s="129">
        <f>'Погоня-EXE'!C14</f>
        <v>0</v>
      </c>
      <c r="G18" s="130">
        <f>'Погоня-EXE'!G14</f>
        <v>0</v>
      </c>
    </row>
    <row r="19" spans="6:7" ht="13.5" thickBot="1">
      <c r="F19" s="125">
        <f>'Погоня-EXE'!C16</f>
        <v>0</v>
      </c>
      <c r="G19" s="126">
        <f>'Погоня-EXE'!G16</f>
        <v>0</v>
      </c>
    </row>
    <row r="20" spans="6:7" ht="13.5" thickBot="1">
      <c r="F20" s="188" t="str">
        <f>SUBSTITUTE(SUBSTITUTE('Погоня-EXE'!B3,"[b](",""),")[/b]","")</f>
        <v>6 матчей осталось</v>
      </c>
      <c r="G20" s="189"/>
    </row>
  </sheetData>
  <sheetProtection/>
  <mergeCells count="5">
    <mergeCell ref="C2:D2"/>
    <mergeCell ref="F5:G5"/>
    <mergeCell ref="F10:G10"/>
    <mergeCell ref="F15:G15"/>
    <mergeCell ref="F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Admin</cp:lastModifiedBy>
  <cp:lastPrinted>2009-07-25T09:34:47Z</cp:lastPrinted>
  <dcterms:created xsi:type="dcterms:W3CDTF">2006-06-03T07:50:48Z</dcterms:created>
  <dcterms:modified xsi:type="dcterms:W3CDTF">2011-09-28T20:40:36Z</dcterms:modified>
  <cp:category/>
  <cp:version/>
  <cp:contentType/>
  <cp:contentStatus/>
</cp:coreProperties>
</file>