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9915" activeTab="8"/>
  </bookViews>
  <sheets>
    <sheet name="Матчи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Лучшие" sheetId="9" r:id="rId9"/>
  </sheets>
  <definedNames/>
  <calcPr fullCalcOnLoad="1"/>
</workbook>
</file>

<file path=xl/comments2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comments3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comments4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comments5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comments6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comments7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comments8.xml><?xml version="1.0" encoding="utf-8"?>
<comments xmlns="http://schemas.openxmlformats.org/spreadsheetml/2006/main">
  <authors>
    <author>fedichkin</author>
  </authors>
  <commentList>
    <comment ref="C1" authorId="0">
      <text>
        <r>
          <rPr>
            <sz val="8"/>
            <rFont val="Tahoma"/>
            <family val="2"/>
          </rPr>
          <t>Зенит - Спартак (М)</t>
        </r>
      </text>
    </comment>
    <comment ref="D1" authorId="0">
      <text>
        <r>
          <rPr>
            <sz val="8"/>
            <rFont val="Tahoma"/>
            <family val="2"/>
          </rPr>
          <t>Ювентус - Наполи (СК)</t>
        </r>
      </text>
    </comment>
    <comment ref="E1" authorId="0">
      <text>
        <r>
          <rPr>
            <sz val="8"/>
            <rFont val="Tahoma"/>
            <family val="2"/>
          </rPr>
          <t>Терек - Волга</t>
        </r>
      </text>
    </comment>
    <comment ref="F1" authorId="0">
      <text>
        <r>
          <rPr>
            <sz val="8"/>
            <rFont val="Tahoma"/>
            <family val="2"/>
          </rPr>
          <t>Нанси - Брест</t>
        </r>
      </text>
    </comment>
    <comment ref="G1" authorId="0">
      <text>
        <r>
          <rPr>
            <sz val="8"/>
            <rFont val="Tahoma"/>
            <family val="2"/>
          </rPr>
          <t>Ницца - Аяччо</t>
        </r>
      </text>
    </comment>
    <comment ref="H1" authorId="0">
      <text>
        <r>
          <rPr>
            <sz val="8"/>
            <rFont val="Tahoma"/>
            <family val="2"/>
          </rPr>
          <t>Сент-Этьенн - Лилль</t>
        </r>
      </text>
    </comment>
    <comment ref="I1" authorId="0">
      <text>
        <r>
          <rPr>
            <sz val="8"/>
            <rFont val="Tahoma"/>
            <family val="2"/>
          </rPr>
          <t>Ренн - Лион</t>
        </r>
      </text>
    </comment>
    <comment ref="J1" authorId="0">
      <text>
        <r>
          <rPr>
            <sz val="8"/>
            <rFont val="Tahoma"/>
            <family val="2"/>
          </rPr>
          <t>Эвиан - Бордо</t>
        </r>
      </text>
    </comment>
    <comment ref="K1" authorId="0">
      <text>
        <r>
          <rPr>
            <sz val="8"/>
            <rFont val="Tahoma"/>
            <family val="2"/>
          </rPr>
          <t>Ман.Сити - Челси (СК)</t>
        </r>
      </text>
    </comment>
    <comment ref="L1" authorId="0">
      <text>
        <r>
          <rPr>
            <sz val="8"/>
            <rFont val="Tahoma"/>
            <family val="2"/>
          </rPr>
          <t>ЦСКА - Анжи</t>
        </r>
      </text>
    </comment>
    <comment ref="M1" authorId="0">
      <text>
        <r>
          <rPr>
            <sz val="8"/>
            <rFont val="Tahoma"/>
            <family val="2"/>
          </rPr>
          <t>Рубин - Динамо</t>
        </r>
      </text>
    </comment>
    <comment ref="N1" authorId="0">
      <text>
        <r>
          <rPr>
            <sz val="8"/>
            <rFont val="Tahoma"/>
            <family val="2"/>
          </rPr>
          <t>Россия - Кот'Д'Ивуар</t>
        </r>
      </text>
    </comment>
    <comment ref="O1" authorId="0">
      <text>
        <r>
          <rPr>
            <sz val="8"/>
            <rFont val="Tahoma"/>
            <family val="2"/>
          </rPr>
          <t>Германия - Аргентина</t>
        </r>
      </text>
    </comment>
    <comment ref="P1" authorId="0">
      <text>
        <r>
          <rPr>
            <sz val="8"/>
            <rFont val="Tahoma"/>
            <family val="2"/>
          </rPr>
          <t>Бельгия - Голландия</t>
        </r>
      </text>
    </comment>
    <comment ref="Q1" authorId="0">
      <text>
        <r>
          <rPr>
            <sz val="8"/>
            <rFont val="Tahoma"/>
            <family val="2"/>
          </rPr>
          <t>Англия - Италия</t>
        </r>
      </text>
    </comment>
    <comment ref="R1" authorId="0">
      <text>
        <r>
          <rPr>
            <sz val="8"/>
            <rFont val="Tahoma"/>
            <family val="2"/>
          </rPr>
          <t>Мексика - США</t>
        </r>
      </text>
    </comment>
  </commentList>
</comments>
</file>

<file path=xl/sharedStrings.xml><?xml version="1.0" encoding="utf-8"?>
<sst xmlns="http://schemas.openxmlformats.org/spreadsheetml/2006/main" count="694" uniqueCount="178">
  <si>
    <t>Матчи тура</t>
  </si>
  <si>
    <t>Реальный исход</t>
  </si>
  <si>
    <t>Исходы</t>
  </si>
  <si>
    <t>угаданные исходы</t>
  </si>
  <si>
    <t>Мяч остается в центре поля</t>
  </si>
  <si>
    <t>Гол, как говорится, назревает</t>
  </si>
  <si>
    <t>Свисток арбитра. Матч начался!</t>
  </si>
  <si>
    <t xml:space="preserve"> продолжает атаковать</t>
  </si>
  <si>
    <t xml:space="preserve"> 1 на 1.</t>
  </si>
  <si>
    <t xml:space="preserve"> получает право на штрафной. </t>
  </si>
  <si>
    <t xml:space="preserve"> отбивается. Мяч в центре поля</t>
  </si>
  <si>
    <t xml:space="preserve"> в атаке</t>
  </si>
  <si>
    <t xml:space="preserve"> спасает свою команду</t>
  </si>
  <si>
    <t xml:space="preserve"> Перерыв.</t>
  </si>
  <si>
    <t xml:space="preserve"> переходит в атаку </t>
  </si>
  <si>
    <t xml:space="preserve">Вдруг </t>
  </si>
  <si>
    <t xml:space="preserve"> у мяча. Удар! </t>
  </si>
  <si>
    <t xml:space="preserve">А вот уже </t>
  </si>
  <si>
    <t xml:space="preserve">Резкая контратака </t>
  </si>
  <si>
    <t xml:space="preserve"> ГОЛ!!! </t>
  </si>
  <si>
    <t xml:space="preserve"> проводит быструю атаку. Выходит </t>
  </si>
  <si>
    <t>В1</t>
  </si>
  <si>
    <t>В2</t>
  </si>
  <si>
    <t>А</t>
  </si>
  <si>
    <t>С1</t>
  </si>
  <si>
    <t>С2</t>
  </si>
  <si>
    <t>Гол 1 команда</t>
  </si>
  <si>
    <t>Пас 1 команда</t>
  </si>
  <si>
    <t>Гол 2 команда</t>
  </si>
  <si>
    <t>Пас 2 команда</t>
  </si>
  <si>
    <t xml:space="preserve"> Бьёт </t>
  </si>
  <si>
    <t xml:space="preserve"> бьет по воротам! </t>
  </si>
  <si>
    <t xml:space="preserve">Команды вернулись на поле. 2 тайм. Поехали! </t>
  </si>
  <si>
    <t>Звучит финальный свисток!</t>
  </si>
  <si>
    <t>Голы</t>
  </si>
  <si>
    <t>Передачи</t>
  </si>
  <si>
    <t>Сейвы</t>
  </si>
  <si>
    <t>добавить счет матча</t>
  </si>
  <si>
    <t xml:space="preserve"> переигрывает голкипера. СЧЁТ </t>
  </si>
  <si>
    <t xml:space="preserve"> забивает ГОЛ! СЧЁТ </t>
  </si>
  <si>
    <t xml:space="preserve"> дальним ударом забивает ГОЛ!!! СЧЁТ </t>
  </si>
  <si>
    <t>Исход (1,0,2)</t>
  </si>
  <si>
    <t>Игрок</t>
  </si>
  <si>
    <t>Исх</t>
  </si>
  <si>
    <t>Караванский П.</t>
  </si>
  <si>
    <t>Шевцов Э.</t>
  </si>
  <si>
    <t>Якимов А.</t>
  </si>
  <si>
    <t>Косарев Е.</t>
  </si>
  <si>
    <t>Сухарев С.</t>
  </si>
  <si>
    <t>Дерябин Ю.</t>
  </si>
  <si>
    <t>Федичкин А.</t>
  </si>
  <si>
    <t>Шевцов К.</t>
  </si>
  <si>
    <t>Горюнович В.</t>
  </si>
  <si>
    <t>Жигалов С.</t>
  </si>
  <si>
    <t>Владение мячом</t>
  </si>
  <si>
    <t>Мяч на стороне соперника</t>
  </si>
  <si>
    <t>Эффективность</t>
  </si>
  <si>
    <t>Статистика матча:</t>
  </si>
  <si>
    <t>Ударов по воротам</t>
  </si>
  <si>
    <t>Оценка</t>
  </si>
  <si>
    <t>Мяч на поле</t>
  </si>
  <si>
    <t>Игрок матча:</t>
  </si>
  <si>
    <t>Команды пока не могут организовать атаку</t>
  </si>
  <si>
    <t>Болельщики свистят, призывая команды к активным действиям</t>
  </si>
  <si>
    <t>Унылое ожидание голевых моментов…</t>
  </si>
  <si>
    <t>Караванская М.</t>
  </si>
  <si>
    <t>Куколь Р.</t>
  </si>
  <si>
    <t>Шкирин В.</t>
  </si>
  <si>
    <t>Титенко О.</t>
  </si>
  <si>
    <t>Кочетков В.</t>
  </si>
  <si>
    <t>Сухоруков А.</t>
  </si>
  <si>
    <t>Салахов И.</t>
  </si>
  <si>
    <t>Товарищ.матчи</t>
  </si>
  <si>
    <t>11.08.12-15.08.12</t>
  </si>
  <si>
    <t>"Амкар"</t>
  </si>
  <si>
    <t>Амелин В.</t>
  </si>
  <si>
    <t>2111100010110201</t>
  </si>
  <si>
    <t>Попов В.</t>
  </si>
  <si>
    <t>0111100211111201</t>
  </si>
  <si>
    <t>авто</t>
  </si>
  <si>
    <t>"Сибирь"</t>
  </si>
  <si>
    <t>Потемкин А.</t>
  </si>
  <si>
    <t>0111100110011211</t>
  </si>
  <si>
    <t>Искаков А.</t>
  </si>
  <si>
    <t>1111111111111211</t>
  </si>
  <si>
    <t>"Авангард"</t>
  </si>
  <si>
    <t>1110100210101211</t>
  </si>
  <si>
    <t>1111121200101211</t>
  </si>
  <si>
    <t>Аксёнов О.</t>
  </si>
  <si>
    <t>0110020211202200</t>
  </si>
  <si>
    <t>Лебедев А.</t>
  </si>
  <si>
    <t>1110021200110201</t>
  </si>
  <si>
    <t>"Черноморец"</t>
  </si>
  <si>
    <t>Беленко И.</t>
  </si>
  <si>
    <t>1111100211110001</t>
  </si>
  <si>
    <t>Беглый В.</t>
  </si>
  <si>
    <t>1111122211111211</t>
  </si>
  <si>
    <t>Жердев Н.</t>
  </si>
  <si>
    <t>1111122102111222</t>
  </si>
  <si>
    <t>"Динамо" К</t>
  </si>
  <si>
    <t>Горобец А.</t>
  </si>
  <si>
    <t>1110101012110201</t>
  </si>
  <si>
    <t>2111101010111211</t>
  </si>
  <si>
    <t>Заболоцкий Р.</t>
  </si>
  <si>
    <t>1101120211011202</t>
  </si>
  <si>
    <t>"Спартак"</t>
  </si>
  <si>
    <t>1211112211111111</t>
  </si>
  <si>
    <t>1111112211111211</t>
  </si>
  <si>
    <t>"Зенит"</t>
  </si>
  <si>
    <t>Захаров В.</t>
  </si>
  <si>
    <t>1111120221110221</t>
  </si>
  <si>
    <t>Королев А.</t>
  </si>
  <si>
    <t>0101221110111210</t>
  </si>
  <si>
    <t>1111100210101211</t>
  </si>
  <si>
    <t>Колеватов А.</t>
  </si>
  <si>
    <t>1121121221111011</t>
  </si>
  <si>
    <t>"Профи-2"</t>
  </si>
  <si>
    <t>Неркин А.</t>
  </si>
  <si>
    <t>1100012010101201</t>
  </si>
  <si>
    <t>Дмитриев М.</t>
  </si>
  <si>
    <t>1221121012101202</t>
  </si>
  <si>
    <t>Койнов А.</t>
  </si>
  <si>
    <t>1101101112110112</t>
  </si>
  <si>
    <t>Вакуленко С.</t>
  </si>
  <si>
    <t>1111100211111200</t>
  </si>
  <si>
    <t>"Салют"</t>
  </si>
  <si>
    <t>1111112201111211</t>
  </si>
  <si>
    <t>Шалаев А.</t>
  </si>
  <si>
    <t>1111120011111211</t>
  </si>
  <si>
    <t>1111100010102211</t>
  </si>
  <si>
    <t>Реклин А.</t>
  </si>
  <si>
    <t>1011121201100000</t>
  </si>
  <si>
    <t>"Профи-1"</t>
  </si>
  <si>
    <t>Копылов В.</t>
  </si>
  <si>
    <t>1111122210101201</t>
  </si>
  <si>
    <t>0210100010112101</t>
  </si>
  <si>
    <t>"Сатурн"</t>
  </si>
  <si>
    <t>Сорокин А.</t>
  </si>
  <si>
    <t>0111120011111201</t>
  </si>
  <si>
    <t>Гроскрейц Г.</t>
  </si>
  <si>
    <t>1111100212111200</t>
  </si>
  <si>
    <t>1111120212111202</t>
  </si>
  <si>
    <t>Приходько С.</t>
  </si>
  <si>
    <t>1110120210112221</t>
  </si>
  <si>
    <t>"Торпедо"</t>
  </si>
  <si>
    <t>Пыстин Г.</t>
  </si>
  <si>
    <t>1101122212211221</t>
  </si>
  <si>
    <t>Пыстин Б.</t>
  </si>
  <si>
    <t>1111122212011200</t>
  </si>
  <si>
    <t>Баранов Н.</t>
  </si>
  <si>
    <t>1101122212211222</t>
  </si>
  <si>
    <t>"Динамо" Б</t>
  </si>
  <si>
    <t>Шевелев И.</t>
  </si>
  <si>
    <t>1111121111111211</t>
  </si>
  <si>
    <t>1101022121111211</t>
  </si>
  <si>
    <t>1110120010111201</t>
  </si>
  <si>
    <t>1111120210110201</t>
  </si>
  <si>
    <t>ЦСКА</t>
  </si>
  <si>
    <t>1111120021111211</t>
  </si>
  <si>
    <t>1110102210111201</t>
  </si>
  <si>
    <t>1111101011111201</t>
  </si>
  <si>
    <t>1111120220111211</t>
  </si>
  <si>
    <t>Зенит - Спартак (М)</t>
  </si>
  <si>
    <t>Ювентус - Наполи (СК)</t>
  </si>
  <si>
    <t>Терек - Волга</t>
  </si>
  <si>
    <t>Нанси - Брест</t>
  </si>
  <si>
    <t>Ницца - Аяччо</t>
  </si>
  <si>
    <t>Сент-Этьенн - Лилль</t>
  </si>
  <si>
    <t>Ренн - Лион</t>
  </si>
  <si>
    <t>Эвиан - Бордо</t>
  </si>
  <si>
    <t>Ман.Сити - Челси (СК)</t>
  </si>
  <si>
    <t>ЦСКА - Анжи</t>
  </si>
  <si>
    <t>Рубин - Динамо</t>
  </si>
  <si>
    <t>Россия - Кот'Д'Ивуар</t>
  </si>
  <si>
    <t>Германия - Аргентина</t>
  </si>
  <si>
    <t>Бельгия - Голландия</t>
  </si>
  <si>
    <t>Англия - Италия</t>
  </si>
  <si>
    <t>Мексика - США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</si>
</sst>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u val="single"/>
      <sz val="18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i/>
      <sz val="10"/>
      <color indexed="8"/>
      <name val="Arial Narrow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17"/>
      <name val="Arial Narrow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60"/>
      <name val="Helvetica"/>
      <family val="2"/>
    </font>
    <font>
      <b/>
      <sz val="11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u val="single"/>
      <sz val="18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0"/>
      <color theme="1"/>
      <name val="Arial Narrow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rgb="FF00B050"/>
      <name val="Arial Narrow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theme="5" tint="-0.24997000396251678"/>
      <name val="Helvetica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0"/>
      <color theme="4" tint="-0.24997000396251678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 style="hair"/>
      <right style="hair"/>
      <top style="thin"/>
      <bottom style="dotted"/>
    </border>
    <border>
      <left style="hair"/>
      <right/>
      <top style="thin"/>
      <bottom style="dotted"/>
    </border>
    <border>
      <left style="mediumDashDotDot"/>
      <right style="hair"/>
      <top style="thin"/>
      <bottom style="dotted"/>
    </border>
    <border>
      <left style="thin"/>
      <right style="thin"/>
      <top style="thin"/>
      <bottom style="dotted"/>
    </border>
    <border>
      <left style="hair"/>
      <right style="double"/>
      <top style="thin"/>
      <bottom style="dotted"/>
    </border>
    <border>
      <left style="double"/>
      <right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DashDotDot"/>
      <right style="hair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double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DashDotDot"/>
      <right style="hair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double"/>
      <top/>
      <bottom style="double"/>
    </border>
    <border>
      <left style="thin"/>
      <right style="hair"/>
      <top style="thin"/>
      <bottom style="dotted"/>
    </border>
    <border>
      <left/>
      <right style="double"/>
      <top/>
      <bottom style="double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DashDotDot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double"/>
      <bottom/>
    </border>
    <border>
      <left style="hair"/>
      <right/>
      <top style="double"/>
      <bottom/>
    </border>
    <border>
      <left style="hair"/>
      <right/>
      <top/>
      <bottom style="thin"/>
    </border>
    <border>
      <left style="mediumDashDotDot"/>
      <right style="hair"/>
      <top style="double"/>
      <bottom/>
    </border>
    <border>
      <left style="mediumDashDotDot"/>
      <right style="hair"/>
      <top/>
      <bottom style="thin"/>
    </border>
    <border>
      <left style="double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3" xfId="0" applyFill="1" applyBorder="1" applyAlignment="1" applyProtection="1">
      <alignment horizontal="center" textRotation="90"/>
      <protection hidden="1"/>
    </xf>
    <xf numFmtId="0" fontId="0" fillId="33" borderId="14" xfId="0" applyFill="1" applyBorder="1" applyAlignment="1" applyProtection="1">
      <alignment horizontal="center" textRotation="90"/>
      <protection hidden="1"/>
    </xf>
    <xf numFmtId="0" fontId="0" fillId="33" borderId="15" xfId="0" applyFill="1" applyBorder="1" applyAlignment="1" applyProtection="1">
      <alignment horizontal="center" textRotation="90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53" fillId="34" borderId="18" xfId="0" applyFont="1" applyFill="1" applyBorder="1" applyAlignment="1" applyProtection="1">
      <alignment horizontal="center" vertical="center"/>
      <protection hidden="1"/>
    </xf>
    <xf numFmtId="0" fontId="54" fillId="33" borderId="19" xfId="0" applyFont="1" applyFill="1" applyBorder="1" applyAlignment="1" applyProtection="1">
      <alignment/>
      <protection hidden="1"/>
    </xf>
    <xf numFmtId="0" fontId="54" fillId="33" borderId="20" xfId="0" applyFont="1" applyFill="1" applyBorder="1" applyAlignment="1" applyProtection="1">
      <alignment/>
      <protection hidden="1"/>
    </xf>
    <xf numFmtId="0" fontId="50" fillId="33" borderId="21" xfId="0" applyFont="1" applyFill="1" applyBorder="1" applyAlignment="1" applyProtection="1">
      <alignment horizontal="center"/>
      <protection hidden="1"/>
    </xf>
    <xf numFmtId="0" fontId="50" fillId="33" borderId="22" xfId="0" applyFont="1" applyFill="1" applyBorder="1" applyAlignment="1" applyProtection="1">
      <alignment horizontal="center"/>
      <protection hidden="1"/>
    </xf>
    <xf numFmtId="0" fontId="50" fillId="33" borderId="23" xfId="0" applyFont="1" applyFill="1" applyBorder="1" applyAlignment="1" applyProtection="1">
      <alignment horizontal="center"/>
      <protection hidden="1"/>
    </xf>
    <xf numFmtId="0" fontId="54" fillId="33" borderId="24" xfId="0" applyFont="1" applyFill="1" applyBorder="1" applyAlignment="1" applyProtection="1">
      <alignment/>
      <protection hidden="1"/>
    </xf>
    <xf numFmtId="0" fontId="54" fillId="33" borderId="21" xfId="0" applyFont="1" applyFill="1" applyBorder="1" applyAlignment="1" applyProtection="1">
      <alignment/>
      <protection hidden="1"/>
    </xf>
    <xf numFmtId="0" fontId="54" fillId="33" borderId="25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55" fillId="33" borderId="27" xfId="0" applyFont="1" applyFill="1" applyBorder="1" applyAlignment="1" applyProtection="1">
      <alignment horizontal="center"/>
      <protection hidden="1"/>
    </xf>
    <xf numFmtId="0" fontId="55" fillId="33" borderId="28" xfId="0" applyFont="1" applyFill="1" applyBorder="1" applyAlignment="1" applyProtection="1">
      <alignment horizontal="center"/>
      <protection hidden="1"/>
    </xf>
    <xf numFmtId="0" fontId="55" fillId="33" borderId="29" xfId="0" applyFont="1" applyFill="1" applyBorder="1" applyAlignment="1" applyProtection="1">
      <alignment horizontal="center"/>
      <protection hidden="1"/>
    </xf>
    <xf numFmtId="0" fontId="56" fillId="33" borderId="30" xfId="0" applyFont="1" applyFill="1" applyBorder="1" applyAlignment="1" applyProtection="1">
      <alignment/>
      <protection hidden="1"/>
    </xf>
    <xf numFmtId="0" fontId="55" fillId="33" borderId="31" xfId="0" applyFont="1" applyFill="1" applyBorder="1" applyAlignment="1" applyProtection="1">
      <alignment/>
      <protection hidden="1"/>
    </xf>
    <xf numFmtId="0" fontId="55" fillId="33" borderId="27" xfId="0" applyFont="1" applyFill="1" applyBorder="1" applyAlignment="1" applyProtection="1">
      <alignment/>
      <protection hidden="1"/>
    </xf>
    <xf numFmtId="0" fontId="55" fillId="33" borderId="32" xfId="0" applyFont="1" applyFill="1" applyBorder="1" applyAlignment="1" applyProtection="1">
      <alignment/>
      <protection hidden="1"/>
    </xf>
    <xf numFmtId="0" fontId="52" fillId="34" borderId="26" xfId="0" applyFont="1" applyFill="1" applyBorder="1" applyAlignment="1" applyProtection="1">
      <alignment/>
      <protection hidden="1"/>
    </xf>
    <xf numFmtId="0" fontId="0" fillId="35" borderId="33" xfId="0" applyFill="1" applyBorder="1" applyAlignment="1" applyProtection="1">
      <alignment/>
      <protection hidden="1"/>
    </xf>
    <xf numFmtId="0" fontId="43" fillId="35" borderId="34" xfId="0" applyFont="1" applyFill="1" applyBorder="1" applyAlignment="1" applyProtection="1">
      <alignment/>
      <protection hidden="1"/>
    </xf>
    <xf numFmtId="0" fontId="43" fillId="35" borderId="35" xfId="0" applyFont="1" applyFill="1" applyBorder="1" applyAlignment="1" applyProtection="1">
      <alignment/>
      <protection hidden="1"/>
    </xf>
    <xf numFmtId="0" fontId="0" fillId="35" borderId="34" xfId="0" applyFill="1" applyBorder="1" applyAlignment="1" applyProtection="1">
      <alignment/>
      <protection hidden="1"/>
    </xf>
    <xf numFmtId="0" fontId="0" fillId="35" borderId="36" xfId="0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55" fillId="33" borderId="38" xfId="0" applyFont="1" applyFill="1" applyBorder="1" applyAlignment="1" applyProtection="1">
      <alignment/>
      <protection hidden="1"/>
    </xf>
    <xf numFmtId="0" fontId="55" fillId="33" borderId="39" xfId="0" applyFont="1" applyFill="1" applyBorder="1" applyAlignment="1" applyProtection="1">
      <alignment horizontal="center"/>
      <protection hidden="1"/>
    </xf>
    <xf numFmtId="0" fontId="55" fillId="33" borderId="40" xfId="0" applyFont="1" applyFill="1" applyBorder="1" applyAlignment="1" applyProtection="1">
      <alignment horizontal="center"/>
      <protection hidden="1"/>
    </xf>
    <xf numFmtId="0" fontId="55" fillId="33" borderId="41" xfId="0" applyFont="1" applyFill="1" applyBorder="1" applyAlignment="1" applyProtection="1">
      <alignment horizontal="center"/>
      <protection hidden="1"/>
    </xf>
    <xf numFmtId="0" fontId="56" fillId="33" borderId="42" xfId="0" applyFont="1" applyFill="1" applyBorder="1" applyAlignment="1" applyProtection="1">
      <alignment/>
      <protection hidden="1"/>
    </xf>
    <xf numFmtId="0" fontId="55" fillId="33" borderId="43" xfId="0" applyFont="1" applyFill="1" applyBorder="1" applyAlignment="1" applyProtection="1">
      <alignment/>
      <protection hidden="1"/>
    </xf>
    <xf numFmtId="0" fontId="55" fillId="33" borderId="39" xfId="0" applyFont="1" applyFill="1" applyBorder="1" applyAlignment="1" applyProtection="1">
      <alignment/>
      <protection hidden="1"/>
    </xf>
    <xf numFmtId="0" fontId="55" fillId="33" borderId="4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4" borderId="37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44" fillId="33" borderId="45" xfId="0" applyFont="1" applyFill="1" applyBorder="1" applyAlignment="1" applyProtection="1">
      <alignment/>
      <protection hidden="1"/>
    </xf>
    <xf numFmtId="0" fontId="57" fillId="34" borderId="16" xfId="0" applyFont="1" applyFill="1" applyBorder="1" applyAlignment="1" applyProtection="1">
      <alignment/>
      <protection hidden="1"/>
    </xf>
    <xf numFmtId="0" fontId="57" fillId="34" borderId="46" xfId="0" applyFont="1" applyFill="1" applyBorder="1" applyAlignment="1" applyProtection="1">
      <alignment/>
      <protection hidden="1"/>
    </xf>
    <xf numFmtId="0" fontId="43" fillId="35" borderId="47" xfId="0" applyNumberFormat="1" applyFont="1" applyFill="1" applyBorder="1" applyAlignment="1" applyProtection="1">
      <alignment horizontal="center"/>
      <protection hidden="1" locked="0"/>
    </xf>
    <xf numFmtId="0" fontId="43" fillId="35" borderId="48" xfId="0" applyNumberFormat="1" applyFont="1" applyFill="1" applyBorder="1" applyAlignment="1" applyProtection="1">
      <alignment horizontal="center"/>
      <protection hidden="1" locked="0"/>
    </xf>
    <xf numFmtId="0" fontId="43" fillId="35" borderId="49" xfId="0" applyNumberFormat="1" applyFont="1" applyFill="1" applyBorder="1" applyAlignment="1" applyProtection="1">
      <alignment horizontal="center"/>
      <protection hidden="1" locked="0"/>
    </xf>
    <xf numFmtId="0" fontId="0" fillId="33" borderId="0" xfId="0" applyFill="1" applyAlignment="1">
      <alignment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49" fontId="0" fillId="33" borderId="50" xfId="0" applyNumberFormat="1" applyFill="1" applyBorder="1" applyAlignment="1">
      <alignment/>
    </xf>
    <xf numFmtId="0" fontId="0" fillId="33" borderId="51" xfId="0" applyFill="1" applyBorder="1" applyAlignment="1">
      <alignment horizontal="left" indent="1"/>
    </xf>
    <xf numFmtId="0" fontId="0" fillId="33" borderId="52" xfId="0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53" xfId="0" applyNumberFormat="1" applyFill="1" applyBorder="1" applyAlignment="1">
      <alignment/>
    </xf>
    <xf numFmtId="0" fontId="0" fillId="33" borderId="54" xfId="0" applyFill="1" applyBorder="1" applyAlignment="1">
      <alignment horizontal="left" indent="1"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49" fontId="0" fillId="33" borderId="57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58" xfId="0" applyFill="1" applyBorder="1" applyAlignment="1">
      <alignment horizontal="left" indent="1"/>
    </xf>
    <xf numFmtId="0" fontId="0" fillId="33" borderId="59" xfId="0" applyFill="1" applyBorder="1" applyAlignment="1">
      <alignment horizontal="left"/>
    </xf>
    <xf numFmtId="0" fontId="0" fillId="33" borderId="60" xfId="0" applyFill="1" applyBorder="1" applyAlignment="1">
      <alignment horizontal="left"/>
    </xf>
    <xf numFmtId="0" fontId="0" fillId="33" borderId="61" xfId="0" applyFill="1" applyBorder="1" applyAlignment="1">
      <alignment horizontal="left"/>
    </xf>
    <xf numFmtId="0" fontId="43" fillId="33" borderId="35" xfId="0" applyFont="1" applyFill="1" applyBorder="1" applyAlignment="1">
      <alignment/>
    </xf>
    <xf numFmtId="0" fontId="43" fillId="33" borderId="62" xfId="0" applyFont="1" applyFill="1" applyBorder="1" applyAlignment="1">
      <alignment/>
    </xf>
    <xf numFmtId="0" fontId="58" fillId="33" borderId="63" xfId="0" applyFont="1" applyFill="1" applyBorder="1" applyAlignment="1">
      <alignment/>
    </xf>
    <xf numFmtId="0" fontId="58" fillId="33" borderId="64" xfId="0" applyFont="1" applyFill="1" applyBorder="1" applyAlignment="1">
      <alignment/>
    </xf>
    <xf numFmtId="9" fontId="0" fillId="33" borderId="0" xfId="0" applyNumberFormat="1" applyFill="1" applyAlignment="1" applyProtection="1">
      <alignment/>
      <protection hidden="1"/>
    </xf>
    <xf numFmtId="164" fontId="59" fillId="33" borderId="0" xfId="0" applyNumberFormat="1" applyFont="1" applyFill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164" fontId="61" fillId="33" borderId="27" xfId="0" applyNumberFormat="1" applyFont="1" applyFill="1" applyBorder="1" applyAlignment="1" applyProtection="1">
      <alignment/>
      <protection hidden="1"/>
    </xf>
    <xf numFmtId="164" fontId="61" fillId="33" borderId="39" xfId="0" applyNumberFormat="1" applyFont="1" applyFill="1" applyBorder="1" applyAlignment="1" applyProtection="1">
      <alignment/>
      <protection hidden="1"/>
    </xf>
    <xf numFmtId="0" fontId="62" fillId="33" borderId="14" xfId="0" applyFont="1" applyFill="1" applyBorder="1" applyAlignment="1" applyProtection="1">
      <alignment horizontal="center" textRotation="90"/>
      <protection hidden="1"/>
    </xf>
    <xf numFmtId="0" fontId="60" fillId="36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60" fillId="36" borderId="65" xfId="0" applyFont="1" applyFill="1" applyBorder="1" applyAlignment="1" applyProtection="1">
      <alignment horizontal="center"/>
      <protection hidden="1"/>
    </xf>
    <xf numFmtId="0" fontId="60" fillId="36" borderId="66" xfId="0" applyFont="1" applyFill="1" applyBorder="1" applyAlignment="1" applyProtection="1">
      <alignment horizontal="center"/>
      <protection hidden="1"/>
    </xf>
    <xf numFmtId="0" fontId="0" fillId="36" borderId="65" xfId="0" applyFill="1" applyBorder="1" applyAlignment="1" applyProtection="1">
      <alignment horizontal="center"/>
      <protection hidden="1"/>
    </xf>
    <xf numFmtId="0" fontId="0" fillId="36" borderId="66" xfId="0" applyFill="1" applyBorder="1" applyAlignment="1" applyProtection="1">
      <alignment horizontal="center"/>
      <protection hidden="1"/>
    </xf>
    <xf numFmtId="0" fontId="0" fillId="36" borderId="67" xfId="0" applyFill="1" applyBorder="1" applyAlignment="1" applyProtection="1">
      <alignment horizontal="center"/>
      <protection hidden="1"/>
    </xf>
    <xf numFmtId="0" fontId="0" fillId="36" borderId="68" xfId="0" applyFill="1" applyBorder="1" applyAlignment="1" applyProtection="1">
      <alignment horizontal="center"/>
      <protection hidden="1"/>
    </xf>
    <xf numFmtId="0" fontId="0" fillId="36" borderId="69" xfId="0" applyFill="1" applyBorder="1" applyAlignment="1" applyProtection="1">
      <alignment horizontal="center"/>
      <protection hidden="1"/>
    </xf>
    <xf numFmtId="0" fontId="0" fillId="36" borderId="70" xfId="0" applyFill="1" applyBorder="1" applyAlignment="1" applyProtection="1">
      <alignment horizontal="center"/>
      <protection hidden="1"/>
    </xf>
    <xf numFmtId="0" fontId="63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60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 horizontal="center"/>
      <protection hidden="1"/>
    </xf>
    <xf numFmtId="0" fontId="57" fillId="33" borderId="0" xfId="0" applyFon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64" fillId="33" borderId="0" xfId="0" applyFont="1" applyFill="1" applyAlignment="1" applyProtection="1">
      <alignment horizontal="left"/>
      <protection hidden="1"/>
    </xf>
    <xf numFmtId="49" fontId="0" fillId="33" borderId="0" xfId="0" applyNumberFormat="1" applyFill="1" applyBorder="1" applyAlignment="1">
      <alignment/>
    </xf>
    <xf numFmtId="0" fontId="30" fillId="33" borderId="63" xfId="0" applyFont="1" applyFill="1" applyBorder="1" applyAlignment="1">
      <alignment/>
    </xf>
    <xf numFmtId="0" fontId="30" fillId="33" borderId="64" xfId="0" applyFont="1" applyFill="1" applyBorder="1" applyAlignment="1">
      <alignment/>
    </xf>
    <xf numFmtId="0" fontId="58" fillId="33" borderId="59" xfId="0" applyFont="1" applyFill="1" applyBorder="1" applyAlignment="1">
      <alignment/>
    </xf>
    <xf numFmtId="0" fontId="58" fillId="33" borderId="51" xfId="0" applyFont="1" applyFill="1" applyBorder="1" applyAlignment="1">
      <alignment/>
    </xf>
    <xf numFmtId="0" fontId="54" fillId="37" borderId="71" xfId="0" applyNumberFormat="1" applyFont="1" applyFill="1" applyBorder="1" applyAlignment="1" applyProtection="1">
      <alignment horizontal="center"/>
      <protection locked="0"/>
    </xf>
    <xf numFmtId="0" fontId="54" fillId="37" borderId="72" xfId="0" applyNumberFormat="1" applyFont="1" applyFill="1" applyBorder="1" applyAlignment="1" applyProtection="1">
      <alignment horizontal="center"/>
      <protection locked="0"/>
    </xf>
    <xf numFmtId="0" fontId="54" fillId="37" borderId="73" xfId="0" applyNumberFormat="1" applyFont="1" applyFill="1" applyBorder="1" applyAlignment="1" applyProtection="1">
      <alignment horizontal="center"/>
      <protection locked="0"/>
    </xf>
    <xf numFmtId="0" fontId="52" fillId="33" borderId="11" xfId="0" applyFont="1" applyFill="1" applyBorder="1" applyAlignment="1" applyProtection="1">
      <alignment horizontal="center" textRotation="90"/>
      <protection hidden="1"/>
    </xf>
    <xf numFmtId="0" fontId="52" fillId="33" borderId="14" xfId="0" applyFont="1" applyFill="1" applyBorder="1" applyAlignment="1" applyProtection="1">
      <alignment horizontal="center" textRotation="90"/>
      <protection hidden="1"/>
    </xf>
    <xf numFmtId="0" fontId="65" fillId="33" borderId="17" xfId="0" applyFont="1" applyFill="1" applyBorder="1" applyAlignment="1" applyProtection="1">
      <alignment horizontal="center" vertical="center"/>
      <protection hidden="1"/>
    </xf>
    <xf numFmtId="0" fontId="65" fillId="33" borderId="74" xfId="0" applyFont="1" applyFill="1" applyBorder="1" applyAlignment="1" applyProtection="1">
      <alignment horizontal="center" vertical="center"/>
      <protection hidden="1"/>
    </xf>
    <xf numFmtId="0" fontId="65" fillId="33" borderId="18" xfId="0" applyFont="1" applyFill="1" applyBorder="1" applyAlignment="1" applyProtection="1">
      <alignment horizontal="center" vertical="center"/>
      <protection hidden="1"/>
    </xf>
    <xf numFmtId="0" fontId="65" fillId="33" borderId="26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16" xfId="0" applyFont="1" applyFill="1" applyBorder="1" applyAlignment="1" applyProtection="1">
      <alignment horizontal="center" vertical="center"/>
      <protection hidden="1"/>
    </xf>
    <xf numFmtId="0" fontId="52" fillId="33" borderId="75" xfId="0" applyFont="1" applyFill="1" applyBorder="1" applyAlignment="1" applyProtection="1">
      <alignment horizontal="center" textRotation="90"/>
      <protection hidden="1"/>
    </xf>
    <xf numFmtId="0" fontId="52" fillId="33" borderId="76" xfId="0" applyFont="1" applyFill="1" applyBorder="1" applyAlignment="1" applyProtection="1">
      <alignment horizontal="center" textRotation="90"/>
      <protection hidden="1"/>
    </xf>
    <xf numFmtId="0" fontId="52" fillId="33" borderId="77" xfId="0" applyFont="1" applyFill="1" applyBorder="1" applyAlignment="1" applyProtection="1">
      <alignment horizontal="center" textRotation="90"/>
      <protection hidden="1"/>
    </xf>
    <xf numFmtId="0" fontId="52" fillId="33" borderId="78" xfId="0" applyFont="1" applyFill="1" applyBorder="1" applyAlignment="1" applyProtection="1">
      <alignment horizontal="center" textRotation="90"/>
      <protection hidden="1"/>
    </xf>
    <xf numFmtId="0" fontId="66" fillId="33" borderId="26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16" xfId="0" applyFont="1" applyFill="1" applyBorder="1" applyAlignment="1" applyProtection="1">
      <alignment horizontal="left" vertical="top" wrapText="1"/>
      <protection hidden="1"/>
    </xf>
    <xf numFmtId="0" fontId="67" fillId="33" borderId="17" xfId="0" applyFont="1" applyFill="1" applyBorder="1" applyAlignment="1" applyProtection="1">
      <alignment horizontal="center"/>
      <protection hidden="1"/>
    </xf>
    <xf numFmtId="0" fontId="67" fillId="33" borderId="74" xfId="0" applyFont="1" applyFill="1" applyBorder="1" applyAlignment="1" applyProtection="1">
      <alignment horizontal="center"/>
      <protection hidden="1"/>
    </xf>
    <xf numFmtId="0" fontId="62" fillId="33" borderId="79" xfId="0" applyFont="1" applyFill="1" applyBorder="1" applyAlignment="1" applyProtection="1">
      <alignment horizontal="center" vertical="center"/>
      <protection hidden="1"/>
    </xf>
    <xf numFmtId="0" fontId="62" fillId="33" borderId="56" xfId="0" applyFont="1" applyFill="1" applyBorder="1" applyAlignment="1" applyProtection="1">
      <alignment horizontal="center" vertical="center"/>
      <protection hidden="1"/>
    </xf>
    <xf numFmtId="0" fontId="43" fillId="33" borderId="80" xfId="0" applyFont="1" applyFill="1" applyBorder="1" applyAlignment="1" applyProtection="1">
      <alignment horizontal="center" textRotation="90"/>
      <protection hidden="1"/>
    </xf>
    <xf numFmtId="0" fontId="43" fillId="33" borderId="81" xfId="0" applyFont="1" applyFill="1" applyBorder="1" applyAlignment="1" applyProtection="1">
      <alignment horizontal="center" textRotation="90"/>
      <protection hidden="1"/>
    </xf>
    <xf numFmtId="9" fontId="54" fillId="36" borderId="66" xfId="0" applyNumberFormat="1" applyFont="1" applyFill="1" applyBorder="1" applyAlignment="1" applyProtection="1">
      <alignment horizontal="center" vertical="center"/>
      <protection hidden="1"/>
    </xf>
    <xf numFmtId="0" fontId="54" fillId="36" borderId="0" xfId="0" applyFont="1" applyFill="1" applyAlignment="1" applyProtection="1">
      <alignment horizontal="center" vertical="center"/>
      <protection hidden="1"/>
    </xf>
    <xf numFmtId="0" fontId="54" fillId="36" borderId="66" xfId="0" applyFont="1" applyFill="1" applyBorder="1" applyAlignment="1" applyProtection="1">
      <alignment horizontal="center" vertical="center"/>
      <protection hidden="1"/>
    </xf>
    <xf numFmtId="9" fontId="43" fillId="36" borderId="65" xfId="0" applyNumberFormat="1" applyFont="1" applyFill="1" applyBorder="1" applyAlignment="1" applyProtection="1">
      <alignment horizontal="center" vertical="center"/>
      <protection hidden="1"/>
    </xf>
    <xf numFmtId="0" fontId="43" fillId="36" borderId="0" xfId="0" applyFont="1" applyFill="1" applyBorder="1" applyAlignment="1" applyProtection="1">
      <alignment horizontal="center" vertical="center"/>
      <protection hidden="1"/>
    </xf>
    <xf numFmtId="0" fontId="43" fillId="36" borderId="65" xfId="0" applyFont="1" applyFill="1" applyBorder="1" applyAlignment="1" applyProtection="1">
      <alignment horizontal="center" vertical="center"/>
      <protection hidden="1"/>
    </xf>
    <xf numFmtId="9" fontId="68" fillId="36" borderId="0" xfId="0" applyNumberFormat="1" applyFont="1" applyFill="1" applyBorder="1" applyAlignment="1" applyProtection="1">
      <alignment horizontal="center" vertical="center"/>
      <protection hidden="1"/>
    </xf>
    <xf numFmtId="0" fontId="68" fillId="36" borderId="65" xfId="0" applyFont="1" applyFill="1" applyBorder="1" applyAlignment="1" applyProtection="1">
      <alignment horizontal="center" vertical="center"/>
      <protection hidden="1"/>
    </xf>
    <xf numFmtId="0" fontId="68" fillId="36" borderId="0" xfId="0" applyFont="1" applyFill="1" applyBorder="1" applyAlignment="1" applyProtection="1">
      <alignment horizontal="center" vertical="center"/>
      <protection hidden="1"/>
    </xf>
    <xf numFmtId="0" fontId="69" fillId="33" borderId="26" xfId="0" applyFont="1" applyFill="1" applyBorder="1" applyAlignment="1" applyProtection="1">
      <alignment horizontal="left"/>
      <protection hidden="1"/>
    </xf>
    <xf numFmtId="0" fontId="69" fillId="33" borderId="0" xfId="0" applyFont="1" applyFill="1" applyBorder="1" applyAlignment="1" applyProtection="1">
      <alignment horizontal="left"/>
      <protection hidden="1"/>
    </xf>
    <xf numFmtId="0" fontId="69" fillId="33" borderId="16" xfId="0" applyFont="1" applyFill="1" applyBorder="1" applyAlignment="1" applyProtection="1">
      <alignment horizontal="left"/>
      <protection hidden="1"/>
    </xf>
    <xf numFmtId="0" fontId="69" fillId="33" borderId="37" xfId="0" applyFont="1" applyFill="1" applyBorder="1" applyAlignment="1" applyProtection="1">
      <alignment horizontal="left"/>
      <protection hidden="1"/>
    </xf>
    <xf numFmtId="0" fontId="69" fillId="33" borderId="38" xfId="0" applyFont="1" applyFill="1" applyBorder="1" applyAlignment="1" applyProtection="1">
      <alignment horizontal="left"/>
      <protection hidden="1"/>
    </xf>
    <xf numFmtId="0" fontId="69" fillId="33" borderId="46" xfId="0" applyFont="1" applyFill="1" applyBorder="1" applyAlignment="1" applyProtection="1">
      <alignment horizontal="left"/>
      <protection hidden="1"/>
    </xf>
    <xf numFmtId="0" fontId="60" fillId="33" borderId="0" xfId="0" applyFont="1" applyFill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/>
      </font>
    </dxf>
    <dxf>
      <font>
        <b/>
        <i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84"/>
  <sheetViews>
    <sheetView zoomScalePageLayoutView="0" workbookViewId="0" topLeftCell="E1">
      <selection activeCell="H18" sqref="H18"/>
    </sheetView>
  </sheetViews>
  <sheetFormatPr defaultColWidth="9.140625" defaultRowHeight="15"/>
  <cols>
    <col min="1" max="1" width="2.00390625" style="56" hidden="1" customWidth="1"/>
    <col min="2" max="2" width="15.140625" style="56" hidden="1" customWidth="1"/>
    <col min="3" max="3" width="17.28125" style="56" hidden="1" customWidth="1"/>
    <col min="4" max="4" width="2.421875" style="56" hidden="1" customWidth="1"/>
    <col min="5" max="6" width="2.7109375" style="56" customWidth="1"/>
    <col min="7" max="7" width="28.57421875" style="56" customWidth="1"/>
    <col min="8" max="8" width="12.57421875" style="56" bestFit="1" customWidth="1"/>
    <col min="9" max="16384" width="9.140625" style="56" customWidth="1"/>
  </cols>
  <sheetData>
    <row r="1" spans="2:8" ht="15">
      <c r="B1" s="56" t="s">
        <v>72</v>
      </c>
      <c r="C1" s="56" t="s">
        <v>73</v>
      </c>
      <c r="G1" s="56" t="s">
        <v>0</v>
      </c>
      <c r="H1" s="56" t="s">
        <v>41</v>
      </c>
    </row>
    <row r="2" spans="1:8" ht="15">
      <c r="A2" s="57"/>
      <c r="B2" s="58" t="s">
        <v>74</v>
      </c>
      <c r="C2" s="59"/>
      <c r="F2" s="70">
        <v>1</v>
      </c>
      <c r="G2" s="60" t="s">
        <v>162</v>
      </c>
      <c r="H2" s="107">
        <v>1</v>
      </c>
    </row>
    <row r="3" spans="1:8" ht="15">
      <c r="A3" s="61">
        <v>1</v>
      </c>
      <c r="B3" s="62" t="s">
        <v>75</v>
      </c>
      <c r="C3" s="63" t="s">
        <v>76</v>
      </c>
      <c r="F3" s="71">
        <v>2</v>
      </c>
      <c r="G3" s="64" t="s">
        <v>163</v>
      </c>
      <c r="H3" s="108">
        <v>0</v>
      </c>
    </row>
    <row r="4" spans="1:8" ht="15">
      <c r="A4" s="61">
        <v>2</v>
      </c>
      <c r="B4" s="62" t="s">
        <v>77</v>
      </c>
      <c r="C4" s="63" t="s">
        <v>78</v>
      </c>
      <c r="F4" s="71">
        <v>3</v>
      </c>
      <c r="G4" s="64" t="s">
        <v>164</v>
      </c>
      <c r="H4" s="108">
        <v>1</v>
      </c>
    </row>
    <row r="5" spans="1:8" ht="15">
      <c r="A5" s="61">
        <v>3</v>
      </c>
      <c r="B5" s="62" t="s">
        <v>79</v>
      </c>
      <c r="C5" s="63" t="s">
        <v>76</v>
      </c>
      <c r="F5" s="71">
        <v>4</v>
      </c>
      <c r="G5" s="64" t="s">
        <v>165</v>
      </c>
      <c r="H5" s="108">
        <v>1</v>
      </c>
    </row>
    <row r="6" spans="1:8" ht="15">
      <c r="A6" s="65">
        <v>4</v>
      </c>
      <c r="B6" s="66" t="s">
        <v>79</v>
      </c>
      <c r="C6" s="67" t="s">
        <v>78</v>
      </c>
      <c r="F6" s="71">
        <v>5</v>
      </c>
      <c r="G6" s="64" t="s">
        <v>166</v>
      </c>
      <c r="H6" s="108">
        <v>2</v>
      </c>
    </row>
    <row r="7" spans="3:8" ht="15">
      <c r="C7" s="68"/>
      <c r="F7" s="71">
        <v>6</v>
      </c>
      <c r="G7" s="64" t="s">
        <v>167</v>
      </c>
      <c r="H7" s="108">
        <v>2</v>
      </c>
    </row>
    <row r="8" spans="1:8" ht="15">
      <c r="A8" s="57"/>
      <c r="B8" s="58" t="s">
        <v>80</v>
      </c>
      <c r="C8" s="59"/>
      <c r="F8" s="71">
        <v>7</v>
      </c>
      <c r="G8" s="64" t="s">
        <v>168</v>
      </c>
      <c r="H8" s="108">
        <v>2</v>
      </c>
    </row>
    <row r="9" spans="1:8" ht="15">
      <c r="A9" s="61">
        <v>1</v>
      </c>
      <c r="B9" s="62" t="s">
        <v>81</v>
      </c>
      <c r="C9" s="63" t="s">
        <v>82</v>
      </c>
      <c r="F9" s="71">
        <v>8</v>
      </c>
      <c r="G9" s="64" t="s">
        <v>169</v>
      </c>
      <c r="H9" s="108">
        <v>2</v>
      </c>
    </row>
    <row r="10" spans="1:8" ht="15">
      <c r="A10" s="61">
        <v>2</v>
      </c>
      <c r="B10" s="62" t="s">
        <v>83</v>
      </c>
      <c r="C10" s="63" t="s">
        <v>84</v>
      </c>
      <c r="F10" s="71">
        <v>9</v>
      </c>
      <c r="G10" s="64" t="s">
        <v>170</v>
      </c>
      <c r="H10" s="108">
        <v>1</v>
      </c>
    </row>
    <row r="11" spans="1:8" ht="15">
      <c r="A11" s="61">
        <v>3</v>
      </c>
      <c r="B11" s="62" t="s">
        <v>79</v>
      </c>
      <c r="C11" s="63" t="s">
        <v>82</v>
      </c>
      <c r="F11" s="71">
        <v>10</v>
      </c>
      <c r="G11" s="64" t="s">
        <v>171</v>
      </c>
      <c r="H11" s="108">
        <v>1</v>
      </c>
    </row>
    <row r="12" spans="1:8" ht="15">
      <c r="A12" s="65">
        <v>4</v>
      </c>
      <c r="B12" s="66" t="s">
        <v>79</v>
      </c>
      <c r="C12" s="67" t="s">
        <v>84</v>
      </c>
      <c r="F12" s="71">
        <v>11</v>
      </c>
      <c r="G12" s="64" t="s">
        <v>172</v>
      </c>
      <c r="H12" s="108">
        <v>1</v>
      </c>
    </row>
    <row r="13" spans="3:8" ht="15">
      <c r="C13" s="68"/>
      <c r="F13" s="71">
        <v>12</v>
      </c>
      <c r="G13" s="64" t="s">
        <v>173</v>
      </c>
      <c r="H13" s="108">
        <v>0</v>
      </c>
    </row>
    <row r="14" spans="1:8" ht="15">
      <c r="A14" s="57"/>
      <c r="B14" s="58" t="s">
        <v>85</v>
      </c>
      <c r="C14" s="59"/>
      <c r="F14" s="71">
        <v>13</v>
      </c>
      <c r="G14" s="64" t="s">
        <v>174</v>
      </c>
      <c r="H14" s="108">
        <v>2</v>
      </c>
    </row>
    <row r="15" spans="1:8" ht="15">
      <c r="A15" s="61">
        <v>1</v>
      </c>
      <c r="B15" s="62" t="s">
        <v>44</v>
      </c>
      <c r="C15" s="63" t="s">
        <v>86</v>
      </c>
      <c r="F15" s="71">
        <v>14</v>
      </c>
      <c r="G15" s="64" t="s">
        <v>175</v>
      </c>
      <c r="H15" s="108">
        <v>1</v>
      </c>
    </row>
    <row r="16" spans="1:8" ht="15">
      <c r="A16" s="61">
        <v>2</v>
      </c>
      <c r="B16" s="62" t="s">
        <v>65</v>
      </c>
      <c r="C16" s="63" t="s">
        <v>87</v>
      </c>
      <c r="F16" s="71">
        <v>15</v>
      </c>
      <c r="G16" s="64" t="s">
        <v>176</v>
      </c>
      <c r="H16" s="108">
        <v>1</v>
      </c>
    </row>
    <row r="17" spans="1:8" ht="15">
      <c r="A17" s="61">
        <v>3</v>
      </c>
      <c r="B17" s="62" t="s">
        <v>88</v>
      </c>
      <c r="C17" s="63" t="s">
        <v>89</v>
      </c>
      <c r="F17" s="72">
        <v>16</v>
      </c>
      <c r="G17" s="69" t="s">
        <v>177</v>
      </c>
      <c r="H17" s="109">
        <v>2</v>
      </c>
    </row>
    <row r="18" spans="1:3" ht="15">
      <c r="A18" s="65">
        <v>4</v>
      </c>
      <c r="B18" s="66" t="s">
        <v>90</v>
      </c>
      <c r="C18" s="67" t="s">
        <v>91</v>
      </c>
    </row>
    <row r="20" spans="1:3" ht="15">
      <c r="A20" s="57"/>
      <c r="B20" s="58" t="s">
        <v>92</v>
      </c>
      <c r="C20" s="59"/>
    </row>
    <row r="21" spans="1:3" ht="15">
      <c r="A21" s="61">
        <v>1</v>
      </c>
      <c r="B21" s="62" t="s">
        <v>93</v>
      </c>
      <c r="C21" s="63" t="s">
        <v>94</v>
      </c>
    </row>
    <row r="22" spans="1:3" ht="15">
      <c r="A22" s="61">
        <v>2</v>
      </c>
      <c r="B22" s="62" t="s">
        <v>95</v>
      </c>
      <c r="C22" s="63" t="s">
        <v>96</v>
      </c>
    </row>
    <row r="23" spans="1:3" ht="15">
      <c r="A23" s="61">
        <v>3</v>
      </c>
      <c r="B23" s="62" t="s">
        <v>97</v>
      </c>
      <c r="C23" s="63" t="s">
        <v>98</v>
      </c>
    </row>
    <row r="24" spans="1:3" ht="15">
      <c r="A24" s="65">
        <v>4</v>
      </c>
      <c r="B24" s="66" t="s">
        <v>79</v>
      </c>
      <c r="C24" s="67" t="s">
        <v>98</v>
      </c>
    </row>
    <row r="26" spans="1:3" ht="15">
      <c r="A26" s="57"/>
      <c r="B26" s="58" t="s">
        <v>99</v>
      </c>
      <c r="C26" s="59"/>
    </row>
    <row r="27" spans="1:3" ht="15">
      <c r="A27" s="61">
        <v>1</v>
      </c>
      <c r="B27" s="62" t="s">
        <v>100</v>
      </c>
      <c r="C27" s="63" t="s">
        <v>101</v>
      </c>
    </row>
    <row r="28" spans="1:3" ht="15">
      <c r="A28" s="61">
        <v>2</v>
      </c>
      <c r="B28" s="62" t="s">
        <v>49</v>
      </c>
      <c r="C28" s="63" t="s">
        <v>102</v>
      </c>
    </row>
    <row r="29" spans="1:3" ht="15">
      <c r="A29" s="61">
        <v>3</v>
      </c>
      <c r="B29" s="62" t="s">
        <v>103</v>
      </c>
      <c r="C29" s="63" t="s">
        <v>104</v>
      </c>
    </row>
    <row r="30" spans="1:3" ht="15">
      <c r="A30" s="65">
        <v>4</v>
      </c>
      <c r="B30" s="66" t="s">
        <v>79</v>
      </c>
      <c r="C30" s="67" t="s">
        <v>104</v>
      </c>
    </row>
    <row r="32" spans="1:3" ht="15">
      <c r="A32" s="57"/>
      <c r="B32" s="58" t="s">
        <v>105</v>
      </c>
      <c r="C32" s="59"/>
    </row>
    <row r="33" spans="1:3" ht="15">
      <c r="A33" s="61">
        <v>1</v>
      </c>
      <c r="B33" s="62" t="s">
        <v>50</v>
      </c>
      <c r="C33" s="63" t="s">
        <v>106</v>
      </c>
    </row>
    <row r="34" spans="1:3" ht="15">
      <c r="A34" s="61">
        <v>2</v>
      </c>
      <c r="B34" s="62" t="s">
        <v>52</v>
      </c>
      <c r="C34" s="63" t="s">
        <v>107</v>
      </c>
    </row>
    <row r="35" spans="1:3" ht="15">
      <c r="A35" s="61">
        <v>3</v>
      </c>
      <c r="B35" s="62" t="s">
        <v>79</v>
      </c>
      <c r="C35" s="63" t="s">
        <v>106</v>
      </c>
    </row>
    <row r="36" spans="1:3" ht="15">
      <c r="A36" s="65">
        <v>4</v>
      </c>
      <c r="B36" s="66" t="s">
        <v>79</v>
      </c>
      <c r="C36" s="67" t="s">
        <v>107</v>
      </c>
    </row>
    <row r="37" spans="1:3" ht="15">
      <c r="A37" s="62"/>
      <c r="B37" s="62"/>
      <c r="C37" s="102"/>
    </row>
    <row r="38" spans="1:3" ht="15">
      <c r="A38" s="57"/>
      <c r="B38" s="58" t="s">
        <v>108</v>
      </c>
      <c r="C38" s="59"/>
    </row>
    <row r="39" spans="1:3" ht="15">
      <c r="A39" s="61">
        <v>1</v>
      </c>
      <c r="B39" s="62" t="s">
        <v>109</v>
      </c>
      <c r="C39" s="63" t="s">
        <v>110</v>
      </c>
    </row>
    <row r="40" spans="1:3" ht="15">
      <c r="A40" s="61">
        <v>2</v>
      </c>
      <c r="B40" s="62" t="s">
        <v>111</v>
      </c>
      <c r="C40" s="63" t="s">
        <v>112</v>
      </c>
    </row>
    <row r="41" spans="1:3" ht="15">
      <c r="A41" s="61">
        <v>3</v>
      </c>
      <c r="B41" s="62" t="s">
        <v>47</v>
      </c>
      <c r="C41" s="63" t="s">
        <v>113</v>
      </c>
    </row>
    <row r="42" spans="1:3" ht="15">
      <c r="A42" s="65">
        <v>4</v>
      </c>
      <c r="B42" s="66" t="s">
        <v>114</v>
      </c>
      <c r="C42" s="67" t="s">
        <v>115</v>
      </c>
    </row>
    <row r="44" spans="1:3" ht="15">
      <c r="A44" s="57"/>
      <c r="B44" s="58" t="s">
        <v>116</v>
      </c>
      <c r="C44" s="59"/>
    </row>
    <row r="45" spans="1:3" ht="15">
      <c r="A45" s="61">
        <v>1</v>
      </c>
      <c r="B45" s="62" t="s">
        <v>117</v>
      </c>
      <c r="C45" s="63" t="s">
        <v>118</v>
      </c>
    </row>
    <row r="46" spans="1:3" ht="15">
      <c r="A46" s="61">
        <v>2</v>
      </c>
      <c r="B46" s="62" t="s">
        <v>119</v>
      </c>
      <c r="C46" s="63" t="s">
        <v>120</v>
      </c>
    </row>
    <row r="47" spans="1:3" ht="15">
      <c r="A47" s="61">
        <v>3</v>
      </c>
      <c r="B47" s="62" t="s">
        <v>121</v>
      </c>
      <c r="C47" s="63" t="s">
        <v>122</v>
      </c>
    </row>
    <row r="48" spans="1:3" ht="15">
      <c r="A48" s="65">
        <v>4</v>
      </c>
      <c r="B48" s="66" t="s">
        <v>123</v>
      </c>
      <c r="C48" s="67" t="s">
        <v>124</v>
      </c>
    </row>
    <row r="49" ht="15">
      <c r="C49" s="68"/>
    </row>
    <row r="50" spans="1:3" ht="15">
      <c r="A50" s="57"/>
      <c r="B50" s="58" t="s">
        <v>125</v>
      </c>
      <c r="C50" s="59"/>
    </row>
    <row r="51" spans="1:3" ht="15">
      <c r="A51" s="61">
        <v>1</v>
      </c>
      <c r="B51" s="62" t="s">
        <v>48</v>
      </c>
      <c r="C51" s="63" t="s">
        <v>126</v>
      </c>
    </row>
    <row r="52" spans="1:3" ht="15">
      <c r="A52" s="61">
        <v>2</v>
      </c>
      <c r="B52" s="62" t="s">
        <v>127</v>
      </c>
      <c r="C52" s="63" t="s">
        <v>128</v>
      </c>
    </row>
    <row r="53" spans="1:3" ht="15">
      <c r="A53" s="61">
        <v>3</v>
      </c>
      <c r="B53" s="62" t="s">
        <v>67</v>
      </c>
      <c r="C53" s="63" t="s">
        <v>129</v>
      </c>
    </row>
    <row r="54" spans="1:3" ht="15">
      <c r="A54" s="65">
        <v>4</v>
      </c>
      <c r="B54" s="66" t="s">
        <v>130</v>
      </c>
      <c r="C54" s="67" t="s">
        <v>131</v>
      </c>
    </row>
    <row r="55" ht="15">
      <c r="C55" s="68"/>
    </row>
    <row r="56" spans="1:3" ht="15">
      <c r="A56" s="57"/>
      <c r="B56" s="58" t="s">
        <v>132</v>
      </c>
      <c r="C56" s="59"/>
    </row>
    <row r="57" spans="1:3" ht="15">
      <c r="A57" s="61">
        <v>1</v>
      </c>
      <c r="B57" s="62" t="s">
        <v>133</v>
      </c>
      <c r="C57" s="63" t="s">
        <v>134</v>
      </c>
    </row>
    <row r="58" spans="1:3" ht="15">
      <c r="A58" s="61">
        <v>2</v>
      </c>
      <c r="B58" s="62" t="s">
        <v>66</v>
      </c>
      <c r="C58" s="63" t="s">
        <v>135</v>
      </c>
    </row>
    <row r="59" spans="1:3" ht="15">
      <c r="A59" s="61">
        <v>3</v>
      </c>
      <c r="B59" s="62" t="s">
        <v>79</v>
      </c>
      <c r="C59" s="63" t="s">
        <v>134</v>
      </c>
    </row>
    <row r="60" spans="1:3" ht="15">
      <c r="A60" s="65">
        <v>4</v>
      </c>
      <c r="B60" s="66" t="s">
        <v>79</v>
      </c>
      <c r="C60" s="67" t="s">
        <v>135</v>
      </c>
    </row>
    <row r="62" spans="1:3" ht="15">
      <c r="A62" s="57"/>
      <c r="B62" s="58" t="s">
        <v>136</v>
      </c>
      <c r="C62" s="59"/>
    </row>
    <row r="63" spans="1:3" ht="15">
      <c r="A63" s="61">
        <v>1</v>
      </c>
      <c r="B63" s="62" t="s">
        <v>137</v>
      </c>
      <c r="C63" s="63" t="s">
        <v>138</v>
      </c>
    </row>
    <row r="64" spans="1:3" ht="15">
      <c r="A64" s="61">
        <v>2</v>
      </c>
      <c r="B64" s="62" t="s">
        <v>139</v>
      </c>
      <c r="C64" s="63" t="s">
        <v>140</v>
      </c>
    </row>
    <row r="65" spans="1:3" ht="15">
      <c r="A65" s="61">
        <v>3</v>
      </c>
      <c r="B65" s="62" t="s">
        <v>71</v>
      </c>
      <c r="C65" s="63" t="s">
        <v>141</v>
      </c>
    </row>
    <row r="66" spans="1:3" ht="15">
      <c r="A66" s="65">
        <v>4</v>
      </c>
      <c r="B66" s="66" t="s">
        <v>142</v>
      </c>
      <c r="C66" s="67" t="s">
        <v>143</v>
      </c>
    </row>
    <row r="68" spans="1:3" ht="15">
      <c r="A68" s="57"/>
      <c r="B68" s="58" t="s">
        <v>144</v>
      </c>
      <c r="C68" s="59"/>
    </row>
    <row r="69" spans="1:3" ht="15">
      <c r="A69" s="61">
        <v>1</v>
      </c>
      <c r="B69" s="62" t="s">
        <v>145</v>
      </c>
      <c r="C69" s="63" t="s">
        <v>146</v>
      </c>
    </row>
    <row r="70" spans="1:3" ht="15">
      <c r="A70" s="61">
        <v>2</v>
      </c>
      <c r="B70" s="62" t="s">
        <v>147</v>
      </c>
      <c r="C70" s="63" t="s">
        <v>148</v>
      </c>
    </row>
    <row r="71" spans="1:3" ht="15">
      <c r="A71" s="61">
        <v>3</v>
      </c>
      <c r="B71" s="62" t="s">
        <v>149</v>
      </c>
      <c r="C71" s="63" t="s">
        <v>150</v>
      </c>
    </row>
    <row r="72" spans="1:3" ht="15">
      <c r="A72" s="65">
        <v>4</v>
      </c>
      <c r="B72" s="66" t="s">
        <v>79</v>
      </c>
      <c r="C72" s="67" t="s">
        <v>150</v>
      </c>
    </row>
    <row r="74" spans="1:3" ht="15">
      <c r="A74" s="57"/>
      <c r="B74" s="58" t="s">
        <v>151</v>
      </c>
      <c r="C74" s="59"/>
    </row>
    <row r="75" spans="1:3" ht="15">
      <c r="A75" s="61">
        <v>1</v>
      </c>
      <c r="B75" s="62" t="s">
        <v>152</v>
      </c>
      <c r="C75" s="63" t="s">
        <v>153</v>
      </c>
    </row>
    <row r="76" spans="1:3" ht="15">
      <c r="A76" s="61">
        <v>2</v>
      </c>
      <c r="B76" s="62" t="s">
        <v>68</v>
      </c>
      <c r="C76" s="63" t="s">
        <v>154</v>
      </c>
    </row>
    <row r="77" spans="1:3" ht="15">
      <c r="A77" s="61">
        <v>3</v>
      </c>
      <c r="B77" s="62" t="s">
        <v>46</v>
      </c>
      <c r="C77" s="63" t="s">
        <v>155</v>
      </c>
    </row>
    <row r="78" spans="1:3" ht="15">
      <c r="A78" s="65">
        <v>4</v>
      </c>
      <c r="B78" s="66" t="s">
        <v>53</v>
      </c>
      <c r="C78" s="67" t="s">
        <v>156</v>
      </c>
    </row>
    <row r="79" spans="1:3" ht="15">
      <c r="A79" s="62"/>
      <c r="B79" s="62"/>
      <c r="C79" s="102"/>
    </row>
    <row r="80" spans="1:3" ht="15">
      <c r="A80" s="57"/>
      <c r="B80" s="58" t="s">
        <v>157</v>
      </c>
      <c r="C80" s="59"/>
    </row>
    <row r="81" spans="1:3" ht="15">
      <c r="A81" s="61">
        <v>1</v>
      </c>
      <c r="B81" s="62" t="s">
        <v>51</v>
      </c>
      <c r="C81" s="63" t="s">
        <v>158</v>
      </c>
    </row>
    <row r="82" spans="1:3" ht="15">
      <c r="A82" s="61">
        <v>2</v>
      </c>
      <c r="B82" s="62" t="s">
        <v>45</v>
      </c>
      <c r="C82" s="63" t="s">
        <v>159</v>
      </c>
    </row>
    <row r="83" spans="1:3" ht="15">
      <c r="A83" s="61">
        <v>3</v>
      </c>
      <c r="B83" s="62" t="s">
        <v>70</v>
      </c>
      <c r="C83" s="63" t="s">
        <v>160</v>
      </c>
    </row>
    <row r="84" spans="1:3" ht="15">
      <c r="A84" s="65">
        <v>4</v>
      </c>
      <c r="B84" s="66" t="s">
        <v>69</v>
      </c>
      <c r="C84" s="67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91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"Амкар" - "Сибирь"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Матчи!B2</f>
        <v>"Амкар"</v>
      </c>
      <c r="C3" s="15">
        <f>C25</f>
        <v>0</v>
      </c>
      <c r="D3" s="15">
        <f aca="true" t="shared" si="0" ref="D3:R3">D25</f>
        <v>0</v>
      </c>
      <c r="E3" s="15">
        <f t="shared" si="0"/>
        <v>4</v>
      </c>
      <c r="F3" s="15">
        <f t="shared" si="0"/>
        <v>4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6">
        <f t="shared" si="0"/>
        <v>2</v>
      </c>
      <c r="K3" s="17">
        <f t="shared" si="0"/>
        <v>4</v>
      </c>
      <c r="L3" s="15">
        <f t="shared" si="0"/>
        <v>2</v>
      </c>
      <c r="M3" s="15">
        <f t="shared" si="0"/>
        <v>4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6">
        <f t="shared" si="0"/>
        <v>1</v>
      </c>
      <c r="S3" s="18">
        <f>SUM(S4:S7)</f>
        <v>20</v>
      </c>
      <c r="T3" s="50">
        <f>SUM(T4:T7)</f>
        <v>2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75</v>
      </c>
      <c r="C4" s="24">
        <v>2</v>
      </c>
      <c r="D4" s="24">
        <v>1</v>
      </c>
      <c r="E4" s="24">
        <v>1</v>
      </c>
      <c r="F4" s="24">
        <v>1</v>
      </c>
      <c r="G4" s="24">
        <v>1</v>
      </c>
      <c r="H4" s="24">
        <v>0</v>
      </c>
      <c r="I4" s="24">
        <v>0</v>
      </c>
      <c r="J4" s="25">
        <v>0</v>
      </c>
      <c r="K4" s="26">
        <v>1</v>
      </c>
      <c r="L4" s="24">
        <v>0</v>
      </c>
      <c r="M4" s="24">
        <v>1</v>
      </c>
      <c r="N4" s="24">
        <v>1</v>
      </c>
      <c r="O4" s="24">
        <v>0</v>
      </c>
      <c r="P4" s="24">
        <v>2</v>
      </c>
      <c r="Q4" s="24">
        <v>0</v>
      </c>
      <c r="R4" s="25">
        <v>1</v>
      </c>
      <c r="S4" s="27">
        <f>SUM(C26:R26)</f>
        <v>4</v>
      </c>
      <c r="T4" s="28">
        <f>COUNTIF($C$49:$R$50,B4)</f>
        <v>1</v>
      </c>
      <c r="U4" s="29">
        <f>COUNTIF($C$51:$R$52,B4)</f>
        <v>0</v>
      </c>
      <c r="V4" s="82">
        <f>T62</f>
        <v>5.301466471579944</v>
      </c>
      <c r="W4" s="30">
        <f>COUNTIF(C36:R36,3)</f>
        <v>0</v>
      </c>
      <c r="X4" s="10"/>
      <c r="Y4" s="31">
        <v>1</v>
      </c>
      <c r="Z4" s="51" t="str">
        <f>IF(C$8="",CONCATENATE(C1," (",AB4,"-",AC4,"-",AD4,") - (",AE4,"-",AF4,"-",AG4,")"),D$48)</f>
        <v>"Сибирь" проводит быструю атаку. Выходит Искаков А. 1 на 1. ГОЛ!!! Искаков А. переигрывает голкипера. СЧЁТ 0:1!</v>
      </c>
      <c r="AA4" s="4"/>
      <c r="AB4" s="4">
        <f>COUNTIF($C$4:$C$7,1)</f>
        <v>0</v>
      </c>
      <c r="AC4" s="4">
        <f>COUNTIF($C$4:$C$7,0)</f>
        <v>2</v>
      </c>
      <c r="AD4" s="4">
        <f>COUNTIF($C$4:$C$7,2)</f>
        <v>2</v>
      </c>
      <c r="AE4" s="4">
        <f>COUNTIF($C$10:$C$13,1)</f>
        <v>2</v>
      </c>
      <c r="AF4" s="4">
        <f>COUNTIF($C$10:$C$13,0)</f>
        <v>2</v>
      </c>
      <c r="AG4" s="4">
        <f>COUNTIF($C$10:$C$13,2)</f>
        <v>0</v>
      </c>
      <c r="AH4" s="4">
        <f>IF((SUM(C$57:C$58)-0=0),0,1)</f>
        <v>1</v>
      </c>
      <c r="AI4" s="4"/>
      <c r="AJ4" s="4"/>
    </row>
    <row r="5" spans="1:36" ht="15">
      <c r="A5" s="22"/>
      <c r="B5" s="23" t="s">
        <v>77</v>
      </c>
      <c r="C5" s="24">
        <v>0</v>
      </c>
      <c r="D5" s="24">
        <v>1</v>
      </c>
      <c r="E5" s="24">
        <v>1</v>
      </c>
      <c r="F5" s="24">
        <v>1</v>
      </c>
      <c r="G5" s="24">
        <v>1</v>
      </c>
      <c r="H5" s="24">
        <v>0</v>
      </c>
      <c r="I5" s="24">
        <v>0</v>
      </c>
      <c r="J5" s="25">
        <v>2</v>
      </c>
      <c r="K5" s="26">
        <v>1</v>
      </c>
      <c r="L5" s="24">
        <v>1</v>
      </c>
      <c r="M5" s="24">
        <v>1</v>
      </c>
      <c r="N5" s="24">
        <v>1</v>
      </c>
      <c r="O5" s="24">
        <v>1</v>
      </c>
      <c r="P5" s="24">
        <v>2</v>
      </c>
      <c r="Q5" s="24">
        <v>0</v>
      </c>
      <c r="R5" s="25">
        <v>1</v>
      </c>
      <c r="S5" s="27">
        <f>SUM(C27:R27)</f>
        <v>6</v>
      </c>
      <c r="T5" s="28">
        <f>COUNTIF($C$49:$R$50,B5)</f>
        <v>1</v>
      </c>
      <c r="U5" s="29">
        <f>COUNTIF($C$51:$R$52,B5)</f>
        <v>1</v>
      </c>
      <c r="V5" s="82">
        <f>T63</f>
        <v>5.930412681827778</v>
      </c>
      <c r="W5" s="30"/>
      <c r="X5" s="10"/>
      <c r="Y5" s="31">
        <v>2</v>
      </c>
      <c r="Z5" s="51" t="str">
        <f>IF(D$8="",CONCATENATE(D1," (",AB5,"-",AC5,"-",AD5,") - (",AE5,"-",AF5,"-",AG5,")"),E$48)</f>
        <v>Мяч остается в центре поля</v>
      </c>
      <c r="AA5" s="4"/>
      <c r="AB5" s="4">
        <f>COUNTIF($D$4:$D$7,1)</f>
        <v>4</v>
      </c>
      <c r="AC5" s="4">
        <f>COUNTIF($D$4:$D$7,0)</f>
        <v>0</v>
      </c>
      <c r="AD5" s="4">
        <f>COUNTIF($D$4:$D$7,2)</f>
        <v>0</v>
      </c>
      <c r="AE5" s="4">
        <f>COUNTIF($D$10:$D$13,1)</f>
        <v>4</v>
      </c>
      <c r="AF5" s="4">
        <f>COUNTIF($D$10:$D$13,0)</f>
        <v>0</v>
      </c>
      <c r="AG5" s="4">
        <f>COUNTIF($D$10:$D$13,2)</f>
        <v>0</v>
      </c>
      <c r="AH5" s="4">
        <f>IF((SUM(D$57:D$58)-SUM(C$57:C$58)=0),0,1)</f>
        <v>0</v>
      </c>
      <c r="AI5" s="4"/>
      <c r="AJ5" s="4"/>
    </row>
    <row r="6" spans="1:36" ht="15">
      <c r="A6" s="22"/>
      <c r="B6" s="23" t="s">
        <v>79</v>
      </c>
      <c r="C6" s="24">
        <v>2</v>
      </c>
      <c r="D6" s="24">
        <v>1</v>
      </c>
      <c r="E6" s="24">
        <v>1</v>
      </c>
      <c r="F6" s="24">
        <v>1</v>
      </c>
      <c r="G6" s="24">
        <v>1</v>
      </c>
      <c r="H6" s="24">
        <v>0</v>
      </c>
      <c r="I6" s="24">
        <v>0</v>
      </c>
      <c r="J6" s="25">
        <v>0</v>
      </c>
      <c r="K6" s="26">
        <v>1</v>
      </c>
      <c r="L6" s="24">
        <v>0</v>
      </c>
      <c r="M6" s="24">
        <v>1</v>
      </c>
      <c r="N6" s="24">
        <v>1</v>
      </c>
      <c r="O6" s="24">
        <v>0</v>
      </c>
      <c r="P6" s="24">
        <v>2</v>
      </c>
      <c r="Q6" s="24">
        <v>0</v>
      </c>
      <c r="R6" s="25">
        <v>1</v>
      </c>
      <c r="S6" s="27">
        <f>SUM(C28:R28)</f>
        <v>4</v>
      </c>
      <c r="T6" s="28">
        <f>COUNTIF($C$49:$R$50,B6)</f>
        <v>0</v>
      </c>
      <c r="U6" s="29">
        <f>COUNTIF($C$51:$R$52,B6)</f>
        <v>2</v>
      </c>
      <c r="V6" s="82">
        <f>T64</f>
        <v>5.201466471579945</v>
      </c>
      <c r="W6" s="30"/>
      <c r="X6" s="10"/>
      <c r="Y6" s="31">
        <v>3</v>
      </c>
      <c r="Z6" s="51" t="str">
        <f>IF(E$8="",CONCATENATE(E1," (",AB6,"-",AC6,"-",AD6,") - (",AE6,"-",AF6,"-",AG6,")"),F$48)</f>
        <v>Команды пока не могут организовать атаку</v>
      </c>
      <c r="AA6" s="4"/>
      <c r="AB6" s="4">
        <f>COUNTIF($E$4:$E$7,1)</f>
        <v>4</v>
      </c>
      <c r="AC6" s="4">
        <f>COUNTIF($E$4:$E$7,0)</f>
        <v>0</v>
      </c>
      <c r="AD6" s="4">
        <f>COUNTIF($E$4:$E$7,2)</f>
        <v>0</v>
      </c>
      <c r="AE6" s="4">
        <f>COUNTIF($E$10:$E$13,1)</f>
        <v>4</v>
      </c>
      <c r="AF6" s="4">
        <f>COUNTIF($E$10:$E$13,0)</f>
        <v>0</v>
      </c>
      <c r="AG6" s="4">
        <f>COUNTIF($E$10:$E$13,2)</f>
        <v>0</v>
      </c>
      <c r="AH6" s="4">
        <f>IF((SUM(E$57:E$58)-SUM(D$57:D$58)=0),0,1)</f>
        <v>0</v>
      </c>
      <c r="AI6" s="4"/>
      <c r="AJ6" s="4"/>
    </row>
    <row r="7" spans="1:36" ht="15">
      <c r="A7" s="22"/>
      <c r="B7" s="23" t="s">
        <v>79</v>
      </c>
      <c r="C7" s="24">
        <v>0</v>
      </c>
      <c r="D7" s="24">
        <v>1</v>
      </c>
      <c r="E7" s="24">
        <v>1</v>
      </c>
      <c r="F7" s="24">
        <v>1</v>
      </c>
      <c r="G7" s="24">
        <v>1</v>
      </c>
      <c r="H7" s="24">
        <v>0</v>
      </c>
      <c r="I7" s="24">
        <v>0</v>
      </c>
      <c r="J7" s="25">
        <v>2</v>
      </c>
      <c r="K7" s="26">
        <v>1</v>
      </c>
      <c r="L7" s="24">
        <v>1</v>
      </c>
      <c r="M7" s="24">
        <v>1</v>
      </c>
      <c r="N7" s="24">
        <v>1</v>
      </c>
      <c r="O7" s="24">
        <v>1</v>
      </c>
      <c r="P7" s="24">
        <v>2</v>
      </c>
      <c r="Q7" s="24">
        <v>0</v>
      </c>
      <c r="R7" s="25">
        <v>1</v>
      </c>
      <c r="S7" s="27">
        <f>SUM(C29:R29)</f>
        <v>6</v>
      </c>
      <c r="T7" s="28">
        <f>COUNTIF($C$49:$R$50,B7)</f>
        <v>0</v>
      </c>
      <c r="U7" s="29">
        <f>COUNTIF($C$51:$R$52,B7)</f>
        <v>2</v>
      </c>
      <c r="V7" s="82">
        <f>T65</f>
        <v>5.630412681827778</v>
      </c>
      <c r="W7" s="30"/>
      <c r="X7" s="10"/>
      <c r="Y7" s="31">
        <v>4</v>
      </c>
      <c r="Z7" s="51" t="str">
        <f>IF(F$8="",CONCATENATE(F1," (",AB7,"-",AC7,"-",AD7,") - (",AE7,"-",AF7,"-",AG7,")"),G$48)</f>
        <v>Болельщики свистят, призывая команды к активным действиям</v>
      </c>
      <c r="AA7" s="4"/>
      <c r="AB7" s="4">
        <f>COUNTIF($F$4:$F$7,1)</f>
        <v>4</v>
      </c>
      <c r="AC7" s="4">
        <f>COUNTIF($F$4:$F$7,0)</f>
        <v>0</v>
      </c>
      <c r="AD7" s="4">
        <f>COUNTIF($F$4:$F$7,2)</f>
        <v>0</v>
      </c>
      <c r="AE7" s="4">
        <f>COUNTIF($F$10:$F$13,1)</f>
        <v>4</v>
      </c>
      <c r="AF7" s="4">
        <f>COUNTIF($F$10:$F$13,0)</f>
        <v>0</v>
      </c>
      <c r="AG7" s="4">
        <f>COUNTIF($F$10:$F$13,2)</f>
        <v>0</v>
      </c>
      <c r="AH7" s="4">
        <f>IF((SUM(F$57:F$58)-SUM(E$57:E$58)=0),0,1)</f>
        <v>0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Унылое ожидание голевых моментов…</v>
      </c>
      <c r="AA8" s="4"/>
      <c r="AB8" s="4">
        <f>COUNTIF($G$4:$G$7,1)</f>
        <v>4</v>
      </c>
      <c r="AC8" s="4">
        <f>COUNTIF($G$4:$G$7,0)</f>
        <v>0</v>
      </c>
      <c r="AD8" s="4">
        <f>COUNTIF($G$4:$G$7,2)</f>
        <v>0</v>
      </c>
      <c r="AE8" s="4">
        <f>COUNTIF($G$10:$G$13,1)</f>
        <v>4</v>
      </c>
      <c r="AF8" s="4">
        <f>COUNTIF($G$10:$G$13,0)</f>
        <v>0</v>
      </c>
      <c r="AG8" s="4">
        <f>COUNTIF($G$10:$G$13,2)</f>
        <v>0</v>
      </c>
      <c r="AH8" s="4">
        <f>IF((SUM(G$57:G$58)-SUM(F$57:F$58)=0),0,1)</f>
        <v>0</v>
      </c>
      <c r="AI8" s="4"/>
      <c r="AJ8" s="4"/>
    </row>
    <row r="9" spans="1:36" ht="15">
      <c r="A9" s="13"/>
      <c r="B9" s="14" t="str">
        <f>Матчи!B8</f>
        <v>"Сибирь"</v>
      </c>
      <c r="C9" s="15">
        <f>C31</f>
        <v>2</v>
      </c>
      <c r="D9" s="15">
        <f aca="true" t="shared" si="1" ref="D9:R9">D31</f>
        <v>0</v>
      </c>
      <c r="E9" s="15">
        <f t="shared" si="1"/>
        <v>4</v>
      </c>
      <c r="F9" s="15">
        <f t="shared" si="1"/>
        <v>4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6">
        <f t="shared" si="1"/>
        <v>0</v>
      </c>
      <c r="K9" s="17">
        <f t="shared" si="1"/>
        <v>4</v>
      </c>
      <c r="L9" s="15">
        <f t="shared" si="1"/>
        <v>2</v>
      </c>
      <c r="M9" s="15">
        <f t="shared" si="1"/>
        <v>2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4</v>
      </c>
      <c r="R9" s="16">
        <f t="shared" si="1"/>
        <v>0</v>
      </c>
      <c r="S9" s="18">
        <f>SUM(S10:S13)</f>
        <v>22</v>
      </c>
      <c r="T9" s="50">
        <f>SUM(T10:T13)</f>
        <v>2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Унылое ожидание голевых моментов…</v>
      </c>
      <c r="AA9" s="4"/>
      <c r="AB9" s="4">
        <f>COUNTIF($H$4:$H$7,1)</f>
        <v>0</v>
      </c>
      <c r="AC9" s="4">
        <f>COUNTIF($H$4:$H$7,0)</f>
        <v>4</v>
      </c>
      <c r="AD9" s="4">
        <f>COUNTIF($H$4:$H$7,2)</f>
        <v>0</v>
      </c>
      <c r="AE9" s="4">
        <f>COUNTIF($H$10:$H$13,1)</f>
        <v>2</v>
      </c>
      <c r="AF9" s="4">
        <f>COUNTIF($H$10:$H$13,0)</f>
        <v>2</v>
      </c>
      <c r="AG9" s="4">
        <f>COUNTIF($H$10:$H$13,2)</f>
        <v>0</v>
      </c>
      <c r="AH9" s="4">
        <f>IF((SUM(H$57:H$58)-SUM(G$57:G$58)=0),0,1)</f>
        <v>0</v>
      </c>
      <c r="AI9" s="4"/>
      <c r="AJ9" s="4"/>
    </row>
    <row r="10" spans="1:36" ht="15">
      <c r="A10" s="22"/>
      <c r="B10" s="23" t="s">
        <v>81</v>
      </c>
      <c r="C10" s="24">
        <v>0</v>
      </c>
      <c r="D10" s="24">
        <v>1</v>
      </c>
      <c r="E10" s="24">
        <v>1</v>
      </c>
      <c r="F10" s="24">
        <v>1</v>
      </c>
      <c r="G10" s="24">
        <v>1</v>
      </c>
      <c r="H10" s="24">
        <v>0</v>
      </c>
      <c r="I10" s="24">
        <v>0</v>
      </c>
      <c r="J10" s="25">
        <v>1</v>
      </c>
      <c r="K10" s="26">
        <v>1</v>
      </c>
      <c r="L10" s="24">
        <v>0</v>
      </c>
      <c r="M10" s="24">
        <v>0</v>
      </c>
      <c r="N10" s="24">
        <v>1</v>
      </c>
      <c r="O10" s="24">
        <v>1</v>
      </c>
      <c r="P10" s="24">
        <v>2</v>
      </c>
      <c r="Q10" s="24">
        <v>1</v>
      </c>
      <c r="R10" s="25">
        <v>1</v>
      </c>
      <c r="S10" s="27">
        <f>SUM(C32:R32)</f>
        <v>4</v>
      </c>
      <c r="T10" s="28">
        <f>COUNTIF($C$49:$R$50,B10)</f>
        <v>1</v>
      </c>
      <c r="U10" s="29">
        <f>COUNTIF($C$51:$R$52,B10)</f>
        <v>0</v>
      </c>
      <c r="V10" s="82">
        <f>T68</f>
        <v>5.301466471579944</v>
      </c>
      <c r="W10" s="30">
        <f>COUNTIF(C24:R24,3)</f>
        <v>0</v>
      </c>
      <c r="X10" s="10"/>
      <c r="Y10" s="31">
        <v>7</v>
      </c>
      <c r="Z10" s="51" t="str">
        <f>IF(I$8="",CONCATENATE(I1," (",AB10,"-",AC10,"-",AD10,") - (",AE10,"-",AF10,"-",AG10,")"),J$48)</f>
        <v>Унылое ожидание голевых моментов…</v>
      </c>
      <c r="AA10" s="4"/>
      <c r="AB10" s="4">
        <f>COUNTIF($I$4:$I$7,1)</f>
        <v>0</v>
      </c>
      <c r="AC10" s="4">
        <f>COUNTIF($I$4:$I$7,0)</f>
        <v>4</v>
      </c>
      <c r="AD10" s="4">
        <f>COUNTIF($I$4:$I$7,2)</f>
        <v>0</v>
      </c>
      <c r="AE10" s="4">
        <f>COUNTIF($I$10:$I$13,1)</f>
        <v>2</v>
      </c>
      <c r="AF10" s="4">
        <f>COUNTIF($I$10:$I$13,0)</f>
        <v>2</v>
      </c>
      <c r="AG10" s="4">
        <f>COUNTIF($I$10:$I$13,2)</f>
        <v>0</v>
      </c>
      <c r="AH10" s="4">
        <f>IF((SUM(I$57:I$58)-SUM(H$57:H$58)=0),0,1)</f>
        <v>0</v>
      </c>
      <c r="AI10" s="4"/>
      <c r="AJ10" s="4"/>
    </row>
    <row r="11" spans="1:36" ht="15">
      <c r="A11" s="22"/>
      <c r="B11" s="23" t="s">
        <v>83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5">
        <v>1</v>
      </c>
      <c r="K11" s="26">
        <v>1</v>
      </c>
      <c r="L11" s="24">
        <v>1</v>
      </c>
      <c r="M11" s="24">
        <v>1</v>
      </c>
      <c r="N11" s="24">
        <v>1</v>
      </c>
      <c r="O11" s="24">
        <v>1</v>
      </c>
      <c r="P11" s="24">
        <v>2</v>
      </c>
      <c r="Q11" s="24">
        <v>1</v>
      </c>
      <c r="R11" s="25">
        <v>1</v>
      </c>
      <c r="S11" s="27">
        <f>SUM(C33:R33)</f>
        <v>7</v>
      </c>
      <c r="T11" s="28">
        <f>COUNTIF($C$49:$R$50,B11)</f>
        <v>1</v>
      </c>
      <c r="U11" s="29">
        <f>COUNTIF($C$51:$R$52,B11)</f>
        <v>1</v>
      </c>
      <c r="V11" s="82">
        <f>T69</f>
        <v>6.3822206426681305</v>
      </c>
      <c r="W11" s="30"/>
      <c r="X11" s="10"/>
      <c r="Y11" s="31">
        <v>8</v>
      </c>
      <c r="Z11" s="51" t="str">
        <f>IF(J$8="",CONCATENATE(J1," (",AB11,"-",AC11,"-",AD11,") - (",AE11,"-",AF11,"-",AG11,")"),K$48)</f>
        <v>"Амкар" проводит быструю атаку. Выходит Попов В. 1 на 1. ГОЛ!!! Попов В. переигрывает голкипера. СЧЁТ 1:1!</v>
      </c>
      <c r="AA11" s="4"/>
      <c r="AB11" s="4">
        <f>COUNTIF($J$4:$J$7,1)</f>
        <v>0</v>
      </c>
      <c r="AC11" s="4">
        <f>COUNTIF($J$4:$J$7,0)</f>
        <v>2</v>
      </c>
      <c r="AD11" s="4">
        <f>COUNTIF($J$4:$J$7,2)</f>
        <v>2</v>
      </c>
      <c r="AE11" s="4">
        <f>COUNTIF($J$10:$J$13,1)</f>
        <v>4</v>
      </c>
      <c r="AF11" s="4">
        <f>COUNTIF($J$10:$J$13,0)</f>
        <v>0</v>
      </c>
      <c r="AG11" s="4">
        <f>COUNTIF($J$10:$J$13,2)</f>
        <v>0</v>
      </c>
      <c r="AH11" s="4">
        <f>IF((SUM(J$57:J$58)-SUM(I$57:I$58)=0),0,1)</f>
        <v>1</v>
      </c>
      <c r="AI11" s="4"/>
      <c r="AJ11" s="4"/>
    </row>
    <row r="12" spans="1:36" ht="15">
      <c r="A12" s="22"/>
      <c r="B12" s="23" t="s">
        <v>79</v>
      </c>
      <c r="C12" s="24">
        <v>0</v>
      </c>
      <c r="D12" s="24">
        <v>1</v>
      </c>
      <c r="E12" s="24">
        <v>1</v>
      </c>
      <c r="F12" s="24">
        <v>1</v>
      </c>
      <c r="G12" s="24">
        <v>1</v>
      </c>
      <c r="H12" s="24">
        <v>0</v>
      </c>
      <c r="I12" s="24">
        <v>0</v>
      </c>
      <c r="J12" s="25">
        <v>1</v>
      </c>
      <c r="K12" s="26">
        <v>1</v>
      </c>
      <c r="L12" s="24">
        <v>0</v>
      </c>
      <c r="M12" s="24">
        <v>0</v>
      </c>
      <c r="N12" s="24">
        <v>1</v>
      </c>
      <c r="O12" s="24">
        <v>1</v>
      </c>
      <c r="P12" s="24">
        <v>2</v>
      </c>
      <c r="Q12" s="24">
        <v>1</v>
      </c>
      <c r="R12" s="25">
        <v>1</v>
      </c>
      <c r="S12" s="27">
        <f>SUM(C34:R34)</f>
        <v>4</v>
      </c>
      <c r="T12" s="28">
        <f>COUNTIF($C$49:$R$50,B12)</f>
        <v>0</v>
      </c>
      <c r="U12" s="29">
        <f>COUNTIF($C$51:$R$52,B12)</f>
        <v>2</v>
      </c>
      <c r="V12" s="82">
        <f>T70</f>
        <v>5.201466471579945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79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1</v>
      </c>
      <c r="J13" s="40">
        <v>1</v>
      </c>
      <c r="K13" s="41">
        <v>1</v>
      </c>
      <c r="L13" s="39">
        <v>1</v>
      </c>
      <c r="M13" s="39">
        <v>1</v>
      </c>
      <c r="N13" s="39">
        <v>1</v>
      </c>
      <c r="O13" s="39">
        <v>1</v>
      </c>
      <c r="P13" s="39">
        <v>2</v>
      </c>
      <c r="Q13" s="39">
        <v>1</v>
      </c>
      <c r="R13" s="40">
        <v>1</v>
      </c>
      <c r="S13" s="42">
        <f>SUM(C35:R35)</f>
        <v>7</v>
      </c>
      <c r="T13" s="43">
        <f>COUNTIF($C$49:$R$50,B13)</f>
        <v>0</v>
      </c>
      <c r="U13" s="44">
        <f>COUNTIF($C$51:$R$52,B13)</f>
        <v>2</v>
      </c>
      <c r="V13" s="83">
        <f>T71</f>
        <v>6.082220642668131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Мяч остается в центре поля</v>
      </c>
      <c r="AA13" s="4"/>
      <c r="AB13" s="4">
        <f>COUNTIF($K$4:$K$7,1)</f>
        <v>4</v>
      </c>
      <c r="AC13" s="4">
        <f>COUNTIF($K$4:$K$7,0)</f>
        <v>0</v>
      </c>
      <c r="AD13" s="4">
        <f>COUNTIF($K$4:$K$7,2)</f>
        <v>0</v>
      </c>
      <c r="AE13" s="4">
        <f>COUNTIF($K$10:$K$13,1)</f>
        <v>4</v>
      </c>
      <c r="AF13" s="4">
        <f>COUNTIF($K$10:$K$13,0)</f>
        <v>0</v>
      </c>
      <c r="AG13" s="4">
        <f>COUNTIF($K$10:$K$13,2)</f>
        <v>0</v>
      </c>
      <c r="AH13" s="4">
        <f>IF((SUM(K$57:K$58)-SUM(J$57:J$58)=0),0,1)</f>
        <v>0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Команды пока не могут организовать атаку</v>
      </c>
      <c r="AA14" s="4"/>
      <c r="AB14" s="4">
        <f>COUNTIF($L$4:$L$7,1)</f>
        <v>2</v>
      </c>
      <c r="AC14" s="4">
        <f>COUNTIF($L$4:$L$7,0)</f>
        <v>2</v>
      </c>
      <c r="AD14" s="4">
        <f>COUNTIF($L$4:$L$7,2)</f>
        <v>0</v>
      </c>
      <c r="AE14" s="4">
        <f>COUNTIF($L$10:$L$13,1)</f>
        <v>2</v>
      </c>
      <c r="AF14" s="4">
        <f>COUNTIF($L$10:$L$13,0)</f>
        <v>2</v>
      </c>
      <c r="AG14" s="4">
        <f>COUNTIF($L$10:$L$13,2)</f>
        <v>0</v>
      </c>
      <c r="AH14" s="4">
        <f>IF((SUM(L$57:L$58)-SUM(K$57:K$58)=0),0,1)</f>
        <v>0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"Амкар" - "Сибирь" - 2:2 (1:1)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"Амкар" проводит быструю атаку. Выходит Амелин В. 1 на 1. ГОЛ!!! Амелин В. переигрывает голкипера. СЧЁТ 2:1!</v>
      </c>
      <c r="AA15" s="4"/>
      <c r="AB15" s="4">
        <f>COUNTIF($M$4:$M$7,1)</f>
        <v>4</v>
      </c>
      <c r="AC15" s="4">
        <f>COUNTIF($M$4:$M$7,0)</f>
        <v>0</v>
      </c>
      <c r="AD15" s="4">
        <f>COUNTIF($M$4:$M$7,2)</f>
        <v>0</v>
      </c>
      <c r="AE15" s="4">
        <f>COUNTIF($M$10:$M$13,1)</f>
        <v>2</v>
      </c>
      <c r="AF15" s="4">
        <f>COUNTIF($M$10:$M$13,0)</f>
        <v>2</v>
      </c>
      <c r="AG15" s="4">
        <f>COUNTIF($M$10:$M$13,2)</f>
        <v>0</v>
      </c>
      <c r="AH15" s="4">
        <f>IF((SUM(M$57:M$58)-SUM(L$57:L$58)=0),0,1)</f>
        <v>1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Мяч остается в центре поля</v>
      </c>
      <c r="AA16" s="4"/>
      <c r="AB16" s="4">
        <f>COUNTIF($N$4:$N$7,1)</f>
        <v>4</v>
      </c>
      <c r="AC16" s="4">
        <f>COUNTIF($N$4:$N$7,0)</f>
        <v>0</v>
      </c>
      <c r="AD16" s="4">
        <f>COUNTIF($N$4:$N$7,2)</f>
        <v>0</v>
      </c>
      <c r="AE16" s="4">
        <f>COUNTIF($N$10:$N$13,1)</f>
        <v>4</v>
      </c>
      <c r="AF16" s="4">
        <f>COUNTIF($N$10:$N$13,0)</f>
        <v>0</v>
      </c>
      <c r="AG16" s="4">
        <f>COUNTIF($N$10:$N$13,2)</f>
        <v>0</v>
      </c>
      <c r="AH16" s="4">
        <f>IF((SUM(N$57:N$58)-SUM(M$57:M$58)=0),0,1)</f>
        <v>0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0:1 (1) - Искаков А. (авто), 1:1 (8) - Попов В. (авто), 2:1 (11) - Амелин В. (Попов В.), 2:2 (15) - Потемкин А. (Искаков А.),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Команды пока не могут организовать атаку</v>
      </c>
      <c r="AA17" s="4"/>
      <c r="AB17" s="4">
        <f>COUNTIF($O$4:$O$7,1)</f>
        <v>2</v>
      </c>
      <c r="AC17" s="4">
        <f>COUNTIF($O$4:$O$7,0)</f>
        <v>2</v>
      </c>
      <c r="AD17" s="4">
        <f>COUNTIF($O$4:$O$7,2)</f>
        <v>0</v>
      </c>
      <c r="AE17" s="4">
        <f>COUNTIF($O$10:$O$13,1)</f>
        <v>4</v>
      </c>
      <c r="AF17" s="4">
        <f>COUNTIF($O$10:$O$13,0)</f>
        <v>0</v>
      </c>
      <c r="AG17" s="4">
        <f>COUNTIF($O$10:$O$13,2)</f>
        <v>0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Болельщики свистят, призывая команды к активным действиям</v>
      </c>
      <c r="AA18" s="4"/>
      <c r="AB18" s="4">
        <f>COUNTIF($P$4:$P$7,1)</f>
        <v>0</v>
      </c>
      <c r="AC18" s="4">
        <f>COUNTIF($P$4:$P$7,0)</f>
        <v>0</v>
      </c>
      <c r="AD18" s="4">
        <f>COUNTIF($P$4:$P$7,2)</f>
        <v>4</v>
      </c>
      <c r="AE18" s="4">
        <f>COUNTIF($P$10:$P$13,1)</f>
        <v>0</v>
      </c>
      <c r="AF18" s="4">
        <f>COUNTIF($P$10:$P$13,0)</f>
        <v>0</v>
      </c>
      <c r="AG18" s="4">
        <f>COUNTIF($P$10:$P$13,2)</f>
        <v>4</v>
      </c>
      <c r="AH18" s="4">
        <f>IF((SUM(P$57:P$58)-SUM(O$57:O$58)=0),0,1)</f>
        <v>0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Вдруг Потемкин А.("Сибирь") дальним ударом забивает ГОЛ!!! СЧЁТ 2:2!</v>
      </c>
      <c r="AA19" s="4"/>
      <c r="AB19" s="4">
        <f>COUNTIF($Q$4:$Q$7,1)</f>
        <v>0</v>
      </c>
      <c r="AC19" s="4">
        <f>COUNTIF($Q$4:$Q$7,0)</f>
        <v>4</v>
      </c>
      <c r="AD19" s="4">
        <f>COUNTIF($Q$4:$Q$7,2)</f>
        <v>0</v>
      </c>
      <c r="AE19" s="4">
        <f>COUNTIF($Q$10:$Q$13,1)</f>
        <v>4</v>
      </c>
      <c r="AF19" s="4">
        <f>COUNTIF($Q$10:$Q$13,0)</f>
        <v>0</v>
      </c>
      <c r="AG19" s="4">
        <f>COUNTIF($Q$10:$Q$13,2)</f>
        <v>0</v>
      </c>
      <c r="AH19" s="4">
        <f>IF((SUM(Q$57:Q$58)-SUM(P$57:P$58)=0),0,1)</f>
        <v>1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"Амкар" (20): Амелин В.-4, Попов В.-6, авто-4, авто-6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"Амкар" переходит в атаку </v>
      </c>
      <c r="AA20" s="4"/>
      <c r="AB20" s="4">
        <f>COUNTIF($R$4:$R$7,1)</f>
        <v>4</v>
      </c>
      <c r="AC20" s="4">
        <f>COUNTIF($R$4:$R$7,0)</f>
        <v>0</v>
      </c>
      <c r="AD20" s="4">
        <f>COUNTIF($R$4:$R$7,2)</f>
        <v>0</v>
      </c>
      <c r="AE20" s="4">
        <f>COUNTIF($R$10:$R$13,1)</f>
        <v>4</v>
      </c>
      <c r="AF20" s="4">
        <f>COUNTIF($R$10:$R$13,0)</f>
        <v>0</v>
      </c>
      <c r="AG20" s="4">
        <f>COUNTIF($R$10:$R$13,2)</f>
        <v>0</v>
      </c>
      <c r="AH20" s="4">
        <f>IF((SUM(R$57:R$58)-SUM(Q$57:Q$58)=0),0,1)</f>
        <v>0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"Сибирь" (22): Потемкин А.-4, Искаков А.-7, авто-4, авто-7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0</v>
      </c>
      <c r="D24" s="46">
        <f aca="true" t="shared" si="2" ref="D24:R24">IF(D30="G1",1,IF(AND(D30="C1",D32=0),1,IF(AND(D30="C1",D32=1),3,0)))</f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1</v>
      </c>
      <c r="K24" s="46">
        <f t="shared" si="2"/>
        <v>0</v>
      </c>
      <c r="L24" s="46">
        <f t="shared" si="2"/>
        <v>0</v>
      </c>
      <c r="M24" s="46">
        <f t="shared" si="2"/>
        <v>1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0</v>
      </c>
      <c r="S24" s="46">
        <f>COUNTIF(C24:J24,1)</f>
        <v>1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0</v>
      </c>
      <c r="D25" s="46">
        <f aca="true" t="shared" si="3" ref="D25:Q25">SUM(D26:D29)</f>
        <v>0</v>
      </c>
      <c r="E25" s="46">
        <f t="shared" si="3"/>
        <v>4</v>
      </c>
      <c r="F25" s="46">
        <f t="shared" si="3"/>
        <v>4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2</v>
      </c>
      <c r="K25" s="46">
        <f t="shared" si="3"/>
        <v>4</v>
      </c>
      <c r="L25" s="46">
        <f t="shared" si="3"/>
        <v>2</v>
      </c>
      <c r="M25" s="46">
        <f t="shared" si="3"/>
        <v>4</v>
      </c>
      <c r="N25" s="46">
        <f t="shared" si="3"/>
        <v>0</v>
      </c>
      <c r="O25" s="46">
        <f t="shared" si="3"/>
        <v>0</v>
      </c>
      <c r="P25" s="46">
        <f t="shared" si="3"/>
        <v>0</v>
      </c>
      <c r="Q25" s="46">
        <f t="shared" si="3"/>
        <v>0</v>
      </c>
      <c r="R25" s="46">
        <f>SUM(R26:R29)+1</f>
        <v>1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0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1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1</v>
      </c>
      <c r="L26" s="46">
        <f t="shared" si="4"/>
        <v>0</v>
      </c>
      <c r="M26" s="46">
        <f t="shared" si="4"/>
        <v>1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0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0</v>
      </c>
      <c r="D27" s="46">
        <f t="shared" si="5"/>
        <v>0</v>
      </c>
      <c r="E27" s="46">
        <f t="shared" si="5"/>
        <v>1</v>
      </c>
      <c r="F27" s="46">
        <f t="shared" si="5"/>
        <v>1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1</v>
      </c>
      <c r="K27" s="46">
        <f t="shared" si="5"/>
        <v>1</v>
      </c>
      <c r="L27" s="46">
        <f t="shared" si="5"/>
        <v>1</v>
      </c>
      <c r="M27" s="46">
        <f t="shared" si="5"/>
        <v>1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0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0</v>
      </c>
      <c r="D28" s="46">
        <f t="shared" si="5"/>
        <v>0</v>
      </c>
      <c r="E28" s="46">
        <f t="shared" si="5"/>
        <v>1</v>
      </c>
      <c r="F28" s="46">
        <f t="shared" si="5"/>
        <v>1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 t="shared" si="5"/>
        <v>0</v>
      </c>
      <c r="K28" s="46">
        <f t="shared" si="5"/>
        <v>1</v>
      </c>
      <c r="L28" s="46">
        <f t="shared" si="5"/>
        <v>0</v>
      </c>
      <c r="M28" s="46">
        <f t="shared" si="5"/>
        <v>1</v>
      </c>
      <c r="N28" s="46">
        <f t="shared" si="5"/>
        <v>0</v>
      </c>
      <c r="O28" s="46">
        <f t="shared" si="5"/>
        <v>0</v>
      </c>
      <c r="P28" s="46">
        <f t="shared" si="5"/>
        <v>0</v>
      </c>
      <c r="Q28" s="46">
        <f t="shared" si="5"/>
        <v>0</v>
      </c>
      <c r="R28" s="46">
        <f t="shared" si="5"/>
        <v>0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0</v>
      </c>
      <c r="D29" s="46">
        <f t="shared" si="5"/>
        <v>0</v>
      </c>
      <c r="E29" s="46">
        <f t="shared" si="5"/>
        <v>1</v>
      </c>
      <c r="F29" s="46">
        <f t="shared" si="5"/>
        <v>1</v>
      </c>
      <c r="G29" s="46">
        <f t="shared" si="5"/>
        <v>0</v>
      </c>
      <c r="H29" s="46">
        <f t="shared" si="5"/>
        <v>0</v>
      </c>
      <c r="I29" s="46">
        <f t="shared" si="5"/>
        <v>0</v>
      </c>
      <c r="J29" s="46">
        <f t="shared" si="5"/>
        <v>1</v>
      </c>
      <c r="K29" s="46">
        <f t="shared" si="5"/>
        <v>1</v>
      </c>
      <c r="L29" s="46">
        <f t="shared" si="5"/>
        <v>1</v>
      </c>
      <c r="M29" s="46">
        <f t="shared" si="5"/>
        <v>1</v>
      </c>
      <c r="N29" s="46">
        <f t="shared" si="5"/>
        <v>0</v>
      </c>
      <c r="O29" s="46">
        <f t="shared" si="5"/>
        <v>0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C2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46" t="str">
        <f t="shared" si="6"/>
        <v>A</v>
      </c>
      <c r="G30" s="46" t="str">
        <f t="shared" si="6"/>
        <v>A</v>
      </c>
      <c r="H30" s="46" t="str">
        <f t="shared" si="6"/>
        <v>A</v>
      </c>
      <c r="I30" s="46" t="str">
        <f t="shared" si="6"/>
        <v>A</v>
      </c>
      <c r="J30" s="46" t="str">
        <f t="shared" si="6"/>
        <v>C1</v>
      </c>
      <c r="K30" s="46" t="str">
        <f>IF(K25=K31,"A",IF(K25-K31=1,"B1",IF(K25-K31=2,"C1",IF(K25-K31&gt;2,"G1",IF(K31-K25=1,"B2",IF(K31-K25=2,"C2",IF(K31-K25&gt;2,"G2")))))))</f>
        <v>A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46" t="str">
        <f t="shared" si="7"/>
        <v>C1</v>
      </c>
      <c r="N30" s="46" t="str">
        <f t="shared" si="7"/>
        <v>A</v>
      </c>
      <c r="O30" s="46" t="str">
        <f t="shared" si="7"/>
        <v>A</v>
      </c>
      <c r="P30" s="46" t="str">
        <f t="shared" si="7"/>
        <v>A</v>
      </c>
      <c r="Q30" s="46" t="str">
        <f t="shared" si="7"/>
        <v>G2</v>
      </c>
      <c r="R30" s="46" t="str">
        <f t="shared" si="7"/>
        <v>B1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2</v>
      </c>
      <c r="D31" s="46">
        <f aca="true" t="shared" si="8" ref="D31:R31">SUM(D32:D35)</f>
        <v>0</v>
      </c>
      <c r="E31" s="46">
        <f t="shared" si="8"/>
        <v>4</v>
      </c>
      <c r="F31" s="46">
        <f t="shared" si="8"/>
        <v>4</v>
      </c>
      <c r="G31" s="46">
        <f t="shared" si="8"/>
        <v>0</v>
      </c>
      <c r="H31" s="46">
        <f t="shared" si="8"/>
        <v>0</v>
      </c>
      <c r="I31" s="46">
        <f t="shared" si="8"/>
        <v>0</v>
      </c>
      <c r="J31" s="46">
        <f t="shared" si="8"/>
        <v>0</v>
      </c>
      <c r="K31" s="46">
        <f t="shared" si="8"/>
        <v>4</v>
      </c>
      <c r="L31" s="46">
        <f t="shared" si="8"/>
        <v>2</v>
      </c>
      <c r="M31" s="46">
        <f t="shared" si="8"/>
        <v>2</v>
      </c>
      <c r="N31" s="46">
        <f t="shared" si="8"/>
        <v>0</v>
      </c>
      <c r="O31" s="46">
        <f t="shared" si="8"/>
        <v>0</v>
      </c>
      <c r="P31" s="46">
        <f t="shared" si="8"/>
        <v>0</v>
      </c>
      <c r="Q31" s="46">
        <f t="shared" si="8"/>
        <v>4</v>
      </c>
      <c r="R31" s="46">
        <f t="shared" si="8"/>
        <v>0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0</v>
      </c>
      <c r="D32" s="46">
        <f t="shared" si="5"/>
        <v>0</v>
      </c>
      <c r="E32" s="46">
        <f t="shared" si="5"/>
        <v>1</v>
      </c>
      <c r="F32" s="46">
        <f t="shared" si="5"/>
        <v>1</v>
      </c>
      <c r="G32" s="46">
        <f t="shared" si="5"/>
        <v>0</v>
      </c>
      <c r="H32" s="46">
        <f t="shared" si="5"/>
        <v>0</v>
      </c>
      <c r="I32" s="46">
        <f t="shared" si="5"/>
        <v>0</v>
      </c>
      <c r="J32" s="46">
        <f t="shared" si="5"/>
        <v>0</v>
      </c>
      <c r="K32" s="46">
        <f t="shared" si="5"/>
        <v>1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0</v>
      </c>
      <c r="P32" s="46">
        <f t="shared" si="5"/>
        <v>0</v>
      </c>
      <c r="Q32" s="46">
        <f t="shared" si="5"/>
        <v>1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1</v>
      </c>
      <c r="D33" s="46">
        <f t="shared" si="5"/>
        <v>0</v>
      </c>
      <c r="E33" s="46">
        <f t="shared" si="5"/>
        <v>1</v>
      </c>
      <c r="F33" s="46">
        <f t="shared" si="5"/>
        <v>1</v>
      </c>
      <c r="G33" s="46">
        <f t="shared" si="5"/>
        <v>0</v>
      </c>
      <c r="H33" s="46">
        <f t="shared" si="5"/>
        <v>0</v>
      </c>
      <c r="I33" s="46">
        <f t="shared" si="5"/>
        <v>0</v>
      </c>
      <c r="J33" s="46">
        <f t="shared" si="5"/>
        <v>0</v>
      </c>
      <c r="K33" s="46">
        <f t="shared" si="5"/>
        <v>1</v>
      </c>
      <c r="L33" s="46">
        <f t="shared" si="5"/>
        <v>1</v>
      </c>
      <c r="M33" s="46">
        <f t="shared" si="5"/>
        <v>1</v>
      </c>
      <c r="N33" s="46">
        <f t="shared" si="5"/>
        <v>0</v>
      </c>
      <c r="O33" s="46">
        <f t="shared" si="5"/>
        <v>0</v>
      </c>
      <c r="P33" s="46">
        <f t="shared" si="5"/>
        <v>0</v>
      </c>
      <c r="Q33" s="46">
        <f t="shared" si="5"/>
        <v>1</v>
      </c>
      <c r="R33" s="46">
        <f t="shared" si="5"/>
        <v>0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0</v>
      </c>
      <c r="D34" s="46">
        <f t="shared" si="5"/>
        <v>0</v>
      </c>
      <c r="E34" s="46">
        <f t="shared" si="5"/>
        <v>1</v>
      </c>
      <c r="F34" s="46">
        <f t="shared" si="5"/>
        <v>1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  <c r="K34" s="46">
        <f t="shared" si="5"/>
        <v>1</v>
      </c>
      <c r="L34" s="46">
        <f t="shared" si="5"/>
        <v>0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1</v>
      </c>
      <c r="R34" s="46">
        <f t="shared" si="5"/>
        <v>0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1</v>
      </c>
      <c r="D35" s="46">
        <f t="shared" si="5"/>
        <v>0</v>
      </c>
      <c r="E35" s="46">
        <f t="shared" si="5"/>
        <v>1</v>
      </c>
      <c r="F35" s="46">
        <f t="shared" si="5"/>
        <v>1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46">
        <f t="shared" si="5"/>
        <v>1</v>
      </c>
      <c r="L35" s="46">
        <f t="shared" si="5"/>
        <v>1</v>
      </c>
      <c r="M35" s="46">
        <f t="shared" si="5"/>
        <v>1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1</v>
      </c>
      <c r="R35" s="46">
        <f t="shared" si="5"/>
        <v>0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1</v>
      </c>
      <c r="D36" s="46">
        <f aca="true" t="shared" si="9" ref="D36:R36">IF(D30="G2",1,IF(AND(D30="C2",D26=0),1,IF(AND(D30="C2",D26=1),3,0)))</f>
        <v>0</v>
      </c>
      <c r="E36" s="46">
        <f t="shared" si="9"/>
        <v>0</v>
      </c>
      <c r="F36" s="46">
        <f t="shared" si="9"/>
        <v>0</v>
      </c>
      <c r="G36" s="46">
        <f t="shared" si="9"/>
        <v>0</v>
      </c>
      <c r="H36" s="46">
        <f t="shared" si="9"/>
        <v>0</v>
      </c>
      <c r="I36" s="46">
        <f t="shared" si="9"/>
        <v>0</v>
      </c>
      <c r="J36" s="46">
        <f t="shared" si="9"/>
        <v>0</v>
      </c>
      <c r="K36" s="46">
        <f t="shared" si="9"/>
        <v>0</v>
      </c>
      <c r="L36" s="46">
        <f t="shared" si="9"/>
        <v>0</v>
      </c>
      <c r="M36" s="46">
        <f t="shared" si="9"/>
        <v>0</v>
      </c>
      <c r="N36" s="46">
        <f t="shared" si="9"/>
        <v>0</v>
      </c>
      <c r="O36" s="46">
        <f t="shared" si="9"/>
        <v>0</v>
      </c>
      <c r="P36" s="46">
        <f t="shared" si="9"/>
        <v>0</v>
      </c>
      <c r="Q36" s="46">
        <f t="shared" si="9"/>
        <v>1</v>
      </c>
      <c r="R36" s="46">
        <f t="shared" si="9"/>
        <v>0</v>
      </c>
      <c r="S36" s="46">
        <f>COUNTIF(C36:J36,1)</f>
        <v>1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>
        <f>IF(C26=1,$B4,IF(C27=1,$B5,IF(C28=1,$B6,IF(C29=1,$B7,""))))</f>
      </c>
      <c r="D37" s="46">
        <f aca="true" t="shared" si="10" ref="D37:R37">IF(D26=1,$B4,IF(D27=1,$B5,IF(D28=1,$B6,IF(D29=1,$B7,""))))</f>
      </c>
      <c r="E37" s="46" t="str">
        <f t="shared" si="10"/>
        <v>Амелин В.</v>
      </c>
      <c r="F37" s="46" t="str">
        <f t="shared" si="10"/>
        <v>Амелин В.</v>
      </c>
      <c r="G37" s="46">
        <f t="shared" si="10"/>
      </c>
      <c r="H37" s="46">
        <f t="shared" si="10"/>
      </c>
      <c r="I37" s="46">
        <f t="shared" si="10"/>
      </c>
      <c r="J37" s="46" t="str">
        <f t="shared" si="10"/>
        <v>Попов В.</v>
      </c>
      <c r="K37" s="46" t="str">
        <f t="shared" si="10"/>
        <v>Амелин В.</v>
      </c>
      <c r="L37" s="46" t="str">
        <f t="shared" si="10"/>
        <v>Попов В.</v>
      </c>
      <c r="M37" s="46" t="str">
        <f t="shared" si="10"/>
        <v>Амелин В.</v>
      </c>
      <c r="N37" s="46">
        <f t="shared" si="10"/>
      </c>
      <c r="O37" s="46">
        <f t="shared" si="10"/>
      </c>
      <c r="P37" s="46">
        <f t="shared" si="10"/>
      </c>
      <c r="Q37" s="46">
        <f t="shared" si="10"/>
      </c>
      <c r="R37" s="46">
        <f t="shared" si="10"/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штр.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Попов В.</v>
      </c>
      <c r="F38" s="46" t="str">
        <f aca="true" t="shared" si="11" ref="F38:R38">IF(F26=1,IF(F27=1,$B5,IF(F28=1,$B6,IF(F29=1,$B7,"штр."))),IF(F27=1,IF(F28=1,$B6,IF(F29=1,$B7,"штр.")),IF(F28=1,IF(F29=1,$B7,"штр."),"штр.")))</f>
        <v>Попов В.</v>
      </c>
      <c r="G38" s="46" t="str">
        <f t="shared" si="11"/>
        <v>штр.</v>
      </c>
      <c r="H38" s="46" t="str">
        <f t="shared" si="11"/>
        <v>штр.</v>
      </c>
      <c r="I38" s="46" t="str">
        <f t="shared" si="11"/>
        <v>штр.</v>
      </c>
      <c r="J38" s="46" t="str">
        <f t="shared" si="11"/>
        <v>авто</v>
      </c>
      <c r="K38" s="46" t="str">
        <f t="shared" si="11"/>
        <v>Попов В.</v>
      </c>
      <c r="L38" s="46" t="str">
        <f t="shared" si="11"/>
        <v>авто</v>
      </c>
      <c r="M38" s="46" t="str">
        <f t="shared" si="11"/>
        <v>Попов В.</v>
      </c>
      <c r="N38" s="46" t="str">
        <f t="shared" si="11"/>
        <v>штр.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штр.</v>
      </c>
      <c r="R38" s="46" t="str">
        <f t="shared" si="11"/>
        <v>штр.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 ГОЛ!!! Искаков А. переигрывает голкипера. СЧЁТ 0:1!</v>
      </c>
      <c r="D39" s="46" t="str">
        <f aca="true" t="shared" si="12" ref="D39:R39">IF(D26=1,CONCATENATE($B4,$W34),CONCATENATE($W35,D43,$X35,D57,":",D58,"!"))</f>
        <v> ГОЛ!!!  переигрывает голкипера. СЧЁТ 0:1!</v>
      </c>
      <c r="E39" s="46" t="str">
        <f t="shared" si="12"/>
        <v>Амелин В. спасает свою команду</v>
      </c>
      <c r="F39" s="46" t="str">
        <f t="shared" si="12"/>
        <v>Амелин В. спасает свою команду</v>
      </c>
      <c r="G39" s="46" t="str">
        <f t="shared" si="12"/>
        <v> ГОЛ!!!  переигрывает голкипера. СЧЁТ 0:1!</v>
      </c>
      <c r="H39" s="46" t="str">
        <f t="shared" si="12"/>
        <v> ГОЛ!!!  переигрывает голкипера. СЧЁТ 0:1!</v>
      </c>
      <c r="I39" s="46" t="str">
        <f t="shared" si="12"/>
        <v> ГОЛ!!!  переигрывает голкипера. СЧЁТ 0:1!</v>
      </c>
      <c r="J39" s="46" t="str">
        <f t="shared" si="12"/>
        <v> ГОЛ!!!  переигрывает голкипера. СЧЁТ 1:1!</v>
      </c>
      <c r="K39" s="46" t="str">
        <f t="shared" si="12"/>
        <v>Амелин В. спасает свою команду</v>
      </c>
      <c r="L39" s="46" t="str">
        <f t="shared" si="12"/>
        <v> ГОЛ!!! Искаков А. переигрывает голкипера. СЧЁТ 1:1!</v>
      </c>
      <c r="M39" s="46" t="str">
        <f t="shared" si="12"/>
        <v>Амелин В. спасает свою команду</v>
      </c>
      <c r="N39" s="46" t="str">
        <f t="shared" si="12"/>
        <v> ГОЛ!!!  переигрывает голкипера. СЧЁТ 2:1!</v>
      </c>
      <c r="O39" s="46" t="str">
        <f t="shared" si="12"/>
        <v> ГОЛ!!!  переигрывает голкипера. СЧЁТ 2:1!</v>
      </c>
      <c r="P39" s="46" t="str">
        <f t="shared" si="12"/>
        <v> ГОЛ!!!  переигрывает голкипера. СЧЁТ 2:1!</v>
      </c>
      <c r="Q39" s="46" t="str">
        <f t="shared" si="12"/>
        <v> ГОЛ!!! Потемкин А. переигрывает голкипера. СЧЁТ 2:2!</v>
      </c>
      <c r="R39" s="46" t="str">
        <f t="shared" si="12"/>
        <v> ГОЛ!!!  переигрывает голкипера. СЧЁТ 2:2!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"Сибирь" проводит быструю атаку. Выходит Искаков А. 1 на 1. ГОЛ!!! Искаков А. переигрывает голкипера. СЧЁТ 0:1!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Мяч остается в центре поля</v>
      </c>
      <c r="E40" s="46" t="str">
        <f t="shared" si="13"/>
        <v>Мяч остается в центре поля</v>
      </c>
      <c r="F40" s="46" t="str">
        <f t="shared" si="13"/>
        <v>Мяч остается в центре поля</v>
      </c>
      <c r="G40" s="46" t="str">
        <f t="shared" si="13"/>
        <v>Мяч остается в центре поля</v>
      </c>
      <c r="H40" s="46" t="str">
        <f t="shared" si="13"/>
        <v>Мяч остается в центре поля</v>
      </c>
      <c r="I40" s="46" t="str">
        <f t="shared" si="13"/>
        <v>Мяч остается в центре поля</v>
      </c>
      <c r="J40" s="46" t="str">
        <f t="shared" si="13"/>
        <v>"Амкар" проводит быструю атаку. Выходит Попов В. 1 на 1. ГОЛ!!! Попов В. переигрывает голкипера. СЧЁТ 1:1!</v>
      </c>
      <c r="K40" s="46" t="str">
        <f t="shared" si="13"/>
        <v>Мяч остается в центре поля</v>
      </c>
      <c r="L40" s="46" t="str">
        <f t="shared" si="13"/>
        <v>Мяч остается в центре поля</v>
      </c>
      <c r="M40" s="46" t="str">
        <f t="shared" si="13"/>
        <v>"Амкар" проводит быструю атаку. Выходит Амелин В. 1 на 1. ГОЛ!!! Амелин В. переигрывает голкипера. СЧЁТ 2:1!</v>
      </c>
      <c r="N40" s="46" t="str">
        <f t="shared" si="13"/>
        <v>Мяч остается в центре поля</v>
      </c>
      <c r="O40" s="46" t="str">
        <f t="shared" si="13"/>
        <v>Мяч остается в центре поля</v>
      </c>
      <c r="P40" s="46" t="str">
        <f t="shared" si="13"/>
        <v>Мяч остается в центре поля</v>
      </c>
      <c r="Q40" s="46" t="str">
        <f t="shared" si="13"/>
        <v>Вдруг Потемкин А.("Сибирь") дальним ударом забивает ГОЛ!!! СЧЁТ 2:2!</v>
      </c>
      <c r="R40" s="46" t="str">
        <f t="shared" si="13"/>
        <v>"Амкар" переходит в атаку 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str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B2</v>
      </c>
      <c r="E41" s="46" t="b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46" t="b">
        <f t="shared" si="14"/>
        <v>0</v>
      </c>
      <c r="G41" s="46" t="b">
        <f t="shared" si="14"/>
        <v>0</v>
      </c>
      <c r="H41" s="46" t="b">
        <f t="shared" si="14"/>
        <v>0</v>
      </c>
      <c r="I41" s="46" t="b">
        <f t="shared" si="14"/>
        <v>0</v>
      </c>
      <c r="J41" s="46" t="b">
        <f t="shared" si="14"/>
        <v>0</v>
      </c>
      <c r="K41" s="46" t="str">
        <f t="shared" si="14"/>
        <v>B1</v>
      </c>
      <c r="L41" s="46" t="b">
        <f t="shared" si="14"/>
        <v>0</v>
      </c>
      <c r="M41" s="46" t="b">
        <f t="shared" si="14"/>
        <v>0</v>
      </c>
      <c r="N41" s="46" t="str">
        <f t="shared" si="14"/>
        <v>B1</v>
      </c>
      <c r="O41" s="46" t="b">
        <f t="shared" si="14"/>
        <v>0</v>
      </c>
      <c r="P41" s="46" t="b">
        <f t="shared" si="14"/>
        <v>0</v>
      </c>
      <c r="Q41" s="46" t="b">
        <f t="shared" si="14"/>
        <v>0</v>
      </c>
      <c r="R41" s="46" t="b">
        <f t="shared" si="14"/>
        <v>0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 ГОЛ!!!  переигрывает голкипера. СЧЁТ 0:1!</v>
      </c>
      <c r="D42" s="46" t="str">
        <f aca="true" t="shared" si="15" ref="D42:R42">IF(D32=1,CONCATENATE($B10,$W34),CONCATENATE($W35,D37,$X35,D57,":",D58,"!"))</f>
        <v> ГОЛ!!!  переигрывает голкипера. СЧЁТ 0:1!</v>
      </c>
      <c r="E42" s="46" t="str">
        <f t="shared" si="15"/>
        <v>Потемкин А. спасает свою команду</v>
      </c>
      <c r="F42" s="46" t="str">
        <f t="shared" si="15"/>
        <v>Потемкин А. спасает свою команду</v>
      </c>
      <c r="G42" s="46" t="str">
        <f t="shared" si="15"/>
        <v> ГОЛ!!!  переигрывает голкипера. СЧЁТ 0:1!</v>
      </c>
      <c r="H42" s="46" t="str">
        <f t="shared" si="15"/>
        <v> ГОЛ!!!  переигрывает голкипера. СЧЁТ 0:1!</v>
      </c>
      <c r="I42" s="46" t="str">
        <f t="shared" si="15"/>
        <v> ГОЛ!!!  переигрывает голкипера. СЧЁТ 0:1!</v>
      </c>
      <c r="J42" s="46" t="str">
        <f t="shared" si="15"/>
        <v> ГОЛ!!! Попов В. переигрывает голкипера. СЧЁТ 1:1!</v>
      </c>
      <c r="K42" s="46" t="str">
        <f t="shared" si="15"/>
        <v>Потемкин А. спасает свою команду</v>
      </c>
      <c r="L42" s="46" t="str">
        <f t="shared" si="15"/>
        <v> ГОЛ!!! Попов В. переигрывает голкипера. СЧЁТ 1:1!</v>
      </c>
      <c r="M42" s="46" t="str">
        <f t="shared" si="15"/>
        <v> ГОЛ!!! Амелин В. переигрывает голкипера. СЧЁТ 2:1!</v>
      </c>
      <c r="N42" s="46" t="str">
        <f t="shared" si="15"/>
        <v> ГОЛ!!!  переигрывает голкипера. СЧЁТ 2:1!</v>
      </c>
      <c r="O42" s="46" t="str">
        <f t="shared" si="15"/>
        <v> ГОЛ!!!  переигрывает голкипера. СЧЁТ 2:1!</v>
      </c>
      <c r="P42" s="46" t="str">
        <f t="shared" si="15"/>
        <v> ГОЛ!!!  переигрывает голкипера. СЧЁТ 2:1!</v>
      </c>
      <c r="Q42" s="46" t="str">
        <f t="shared" si="15"/>
        <v>Потемкин А. спасает свою команду</v>
      </c>
      <c r="R42" s="46" t="str">
        <f t="shared" si="15"/>
        <v> ГОЛ!!!  переигрывает голкипера. СЧЁТ 2:2!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Искаков А.</v>
      </c>
      <c r="D43" s="46">
        <f aca="true" t="shared" si="16" ref="D43:R43">IF(D32=1,$B10,IF(D33=1,$B11,IF(D34=1,$B12,IF(D35=1,$B13,""))))</f>
      </c>
      <c r="E43" s="46" t="str">
        <f t="shared" si="16"/>
        <v>Потемкин А.</v>
      </c>
      <c r="F43" s="46" t="str">
        <f t="shared" si="16"/>
        <v>Потемкин А.</v>
      </c>
      <c r="G43" s="46">
        <f t="shared" si="16"/>
      </c>
      <c r="H43" s="46">
        <f t="shared" si="16"/>
      </c>
      <c r="I43" s="46">
        <f t="shared" si="16"/>
      </c>
      <c r="J43" s="46">
        <f t="shared" si="16"/>
      </c>
      <c r="K43" s="46" t="str">
        <f t="shared" si="16"/>
        <v>Потемкин А.</v>
      </c>
      <c r="L43" s="46" t="str">
        <f t="shared" si="16"/>
        <v>Искаков А.</v>
      </c>
      <c r="M43" s="46" t="str">
        <f t="shared" si="16"/>
        <v>Искаков А.</v>
      </c>
      <c r="N43" s="46">
        <f t="shared" si="16"/>
      </c>
      <c r="O43" s="46">
        <f t="shared" si="16"/>
      </c>
      <c r="P43" s="46">
        <f t="shared" si="16"/>
      </c>
      <c r="Q43" s="46" t="str">
        <f t="shared" si="16"/>
        <v>Потемкин А.</v>
      </c>
      <c r="R43" s="46">
        <f t="shared" si="16"/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авто</v>
      </c>
      <c r="D44" s="46" t="str">
        <f t="shared" si="17"/>
        <v>штр.</v>
      </c>
      <c r="E44" s="46" t="str">
        <f t="shared" si="17"/>
        <v>Искаков А.</v>
      </c>
      <c r="F44" s="46" t="str">
        <f t="shared" si="17"/>
        <v>Искаков А.</v>
      </c>
      <c r="G44" s="46" t="str">
        <f t="shared" si="17"/>
        <v>штр.</v>
      </c>
      <c r="H44" s="46" t="str">
        <f t="shared" si="17"/>
        <v>штр.</v>
      </c>
      <c r="I44" s="46" t="str">
        <f t="shared" si="17"/>
        <v>штр.</v>
      </c>
      <c r="J44" s="46" t="str">
        <f t="shared" si="17"/>
        <v>штр.</v>
      </c>
      <c r="K44" s="46" t="str">
        <f t="shared" si="17"/>
        <v>Искаков А.</v>
      </c>
      <c r="L44" s="46" t="str">
        <f t="shared" si="17"/>
        <v>авто</v>
      </c>
      <c r="M44" s="46" t="str">
        <f t="shared" si="17"/>
        <v>авто</v>
      </c>
      <c r="N44" s="46" t="str">
        <f t="shared" si="17"/>
        <v>штр.</v>
      </c>
      <c r="O44" s="46" t="str">
        <f t="shared" si="17"/>
        <v>штр.</v>
      </c>
      <c r="P44" s="46" t="str">
        <f t="shared" si="17"/>
        <v>штр.</v>
      </c>
      <c r="Q44" s="46" t="str">
        <f t="shared" si="17"/>
        <v>Искаков А.</v>
      </c>
      <c r="R44" s="46" t="str">
        <f t="shared" si="17"/>
        <v>штр.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А вот уже "Сибирь" в атаке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"Амкар" продолжает атаковать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"Амкар" продолжает атаковать</v>
      </c>
      <c r="F45" s="46" t="str">
        <f t="shared" si="18"/>
        <v>"Амкар" продолжает атаковать</v>
      </c>
      <c r="G45" s="46" t="str">
        <f t="shared" si="18"/>
        <v>"Амкар" продолжает атаковать</v>
      </c>
      <c r="H45" s="46" t="str">
        <f t="shared" si="18"/>
        <v>"Амкар" продолжает атаковать</v>
      </c>
      <c r="I45" s="46" t="str">
        <f t="shared" si="18"/>
        <v>"Амкар" продолжает атаковать</v>
      </c>
      <c r="J45" s="46" t="str">
        <f t="shared" si="18"/>
        <v>Попов В.("Амкар") забивает ГОЛ! СЧЁТ 1:1!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"Амкар" продолжает атаковать</v>
      </c>
      <c r="L45" s="46" t="str">
        <f t="shared" si="18"/>
        <v>"Амкар" продолжает атаковать</v>
      </c>
      <c r="M45" s="46" t="str">
        <f t="shared" si="18"/>
        <v>Амелин В.("Амкар") забивает ГОЛ! СЧЁТ 2:1!</v>
      </c>
      <c r="N45" s="46" t="str">
        <f t="shared" si="18"/>
        <v>"Амкар" продолжает атаковать</v>
      </c>
      <c r="O45" s="46" t="str">
        <f t="shared" si="18"/>
        <v>"Амкар" продолжает атаковать</v>
      </c>
      <c r="P45" s="46" t="str">
        <f t="shared" si="18"/>
        <v>"Амкар" продолжает атаковать</v>
      </c>
      <c r="Q45" s="46" t="str">
        <f t="shared" si="18"/>
        <v>Резкая контратака "Сибирь".  Бьёт Потемкин А.("Сибирь")! ГОЛ!!! Потемкин А. переигрывает голкипера. СЧЁТ 2:2!</v>
      </c>
      <c r="R45" s="46" t="str">
        <f t="shared" si="18"/>
        <v>("Амкар") со штрафного посылает мяч в ворота.  ГОЛ!!!  переигрывает голкипера. СЧЁТ 2:2!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Искаков А.("Сибирь") забивает ГОЛ! СЧЁТ 0:1!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"Сибирь" продолжает атаковать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"Сибирь" продолжает атаковать</v>
      </c>
      <c r="F46" s="46" t="str">
        <f t="shared" si="19"/>
        <v>"Сибирь" продолжает атаковать</v>
      </c>
      <c r="G46" s="46" t="str">
        <f t="shared" si="19"/>
        <v>"Сибирь" продолжает атаковать</v>
      </c>
      <c r="H46" s="46" t="str">
        <f t="shared" si="19"/>
        <v>"Сибирь" продолжает атаковать</v>
      </c>
      <c r="I46" s="46" t="str">
        <f t="shared" si="19"/>
        <v>"Сибирь" продолжает атаковать</v>
      </c>
      <c r="J46" s="46" t="str">
        <f t="shared" si="19"/>
        <v>А вот уже "Амкар" в атаке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"Сибирь" продолжает атаковать</v>
      </c>
      <c r="L46" s="46" t="str">
        <f t="shared" si="19"/>
        <v>"Сибирь" продолжает атаковать</v>
      </c>
      <c r="M46" s="46" t="str">
        <f t="shared" si="19"/>
        <v>А вот уже "Амкар" в атаке</v>
      </c>
      <c r="N46" s="46" t="str">
        <f t="shared" si="19"/>
        <v>"Сибирь" продолжает атаковать</v>
      </c>
      <c r="O46" s="46" t="str">
        <f t="shared" si="19"/>
        <v>"Сибирь" продолжает атаковать</v>
      </c>
      <c r="P46" s="46" t="str">
        <f t="shared" si="19"/>
        <v>"Сибирь" продолжает атаковать</v>
      </c>
      <c r="Q46" s="46" t="str">
        <f t="shared" si="19"/>
        <v>Потемкин А.("Сибирь") забивает ГОЛ! СЧЁТ 2:2!</v>
      </c>
      <c r="R46" s="46" t="str">
        <f t="shared" si="19"/>
        <v>"Амкар" отбивается. Мяч в центре поля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"Сибирь" проводит быструю атаку. Выходит Искаков А. 1 на 1. ГОЛ!!! Искаков А. переигрывает голкипера. СЧЁТ 0:1!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Мяч остается в центре поля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Команды пока не могут организовать атаку</v>
      </c>
      <c r="G48" s="46" t="str">
        <f t="shared" si="20"/>
        <v>Болельщики свистят, призывая команды к активным действиям</v>
      </c>
      <c r="H48" s="46" t="str">
        <f t="shared" si="20"/>
        <v>Унылое ожидание голевых моментов…</v>
      </c>
      <c r="I48" s="46" t="str">
        <f t="shared" si="20"/>
        <v>Унылое ожидание голевых моментов…</v>
      </c>
      <c r="J48" s="46" t="str">
        <f t="shared" si="20"/>
        <v>Унылое ожидание голевых моментов…</v>
      </c>
      <c r="K48" s="46" t="str">
        <f t="shared" si="20"/>
        <v>"Амкар" проводит быструю атаку. Выходит Попов В. 1 на 1. ГОЛ!!! Попов В. переигрывает голкипера. СЧЁТ 1:1!</v>
      </c>
      <c r="L48" s="46" t="str">
        <f>K40</f>
        <v>Мяч остается в центре поля</v>
      </c>
      <c r="M48" s="46" t="str">
        <f t="shared" si="20"/>
        <v>Команды пока не могут организовать атаку</v>
      </c>
      <c r="N48" s="46" t="str">
        <f t="shared" si="20"/>
        <v>"Амкар" проводит быструю атаку. Выходит Амелин В. 1 на 1. ГОЛ!!! Амелин В. переигрывает голкипера. СЧЁТ 2:1!</v>
      </c>
      <c r="O48" s="46" t="str">
        <f t="shared" si="20"/>
        <v>Мяч остается в центре поля</v>
      </c>
      <c r="P48" s="46" t="str">
        <f t="shared" si="20"/>
        <v>Команды пока не могут организовать атаку</v>
      </c>
      <c r="Q48" s="46" t="str">
        <f t="shared" si="20"/>
        <v>Болельщики свистят, призывая команды к активным действиям</v>
      </c>
      <c r="R48" s="46" t="str">
        <f t="shared" si="20"/>
        <v>Вдруг Потемкин А.("Сибирь") дальним ударом забивает ГОЛ!!! СЧЁТ 2:2!</v>
      </c>
      <c r="S48" s="4" t="str">
        <f t="shared" si="20"/>
        <v>"Амкар" переходит в атаку 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>
        <f aca="true" t="shared" si="21" ref="D49:R49">IF(D24=1,D37,0)</f>
        <v>0</v>
      </c>
      <c r="E49" s="46">
        <f t="shared" si="21"/>
        <v>0</v>
      </c>
      <c r="F49" s="46">
        <f t="shared" si="21"/>
        <v>0</v>
      </c>
      <c r="G49" s="46">
        <f t="shared" si="21"/>
        <v>0</v>
      </c>
      <c r="H49" s="46">
        <f t="shared" si="21"/>
        <v>0</v>
      </c>
      <c r="I49" s="46">
        <f t="shared" si="21"/>
        <v>0</v>
      </c>
      <c r="J49" s="46" t="str">
        <f t="shared" si="21"/>
        <v>Попов В.</v>
      </c>
      <c r="K49" s="46">
        <f t="shared" si="21"/>
        <v>0</v>
      </c>
      <c r="L49" s="46">
        <f t="shared" si="21"/>
        <v>0</v>
      </c>
      <c r="M49" s="46" t="str">
        <f t="shared" si="21"/>
        <v>Амелин В.</v>
      </c>
      <c r="N49" s="46">
        <f t="shared" si="21"/>
        <v>0</v>
      </c>
      <c r="O49" s="46">
        <f t="shared" si="21"/>
        <v>0</v>
      </c>
      <c r="P49" s="46">
        <f t="shared" si="21"/>
        <v>0</v>
      </c>
      <c r="Q49" s="46">
        <f t="shared" si="21"/>
        <v>0</v>
      </c>
      <c r="R49" s="46">
        <f t="shared" si="21"/>
        <v>0</v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 t="str">
        <f>IF(C36=1,C43,0)</f>
        <v>Искаков А.</v>
      </c>
      <c r="D50" s="46">
        <f aca="true" t="shared" si="22" ref="D50:R50">IF(D36=1,D43,0)</f>
        <v>0</v>
      </c>
      <c r="E50" s="46">
        <f t="shared" si="22"/>
        <v>0</v>
      </c>
      <c r="F50" s="46">
        <f t="shared" si="22"/>
        <v>0</v>
      </c>
      <c r="G50" s="46">
        <f t="shared" si="22"/>
        <v>0</v>
      </c>
      <c r="H50" s="46">
        <f t="shared" si="22"/>
        <v>0</v>
      </c>
      <c r="I50" s="46">
        <f t="shared" si="22"/>
        <v>0</v>
      </c>
      <c r="J50" s="46">
        <f t="shared" si="22"/>
        <v>0</v>
      </c>
      <c r="K50" s="46">
        <f t="shared" si="22"/>
        <v>0</v>
      </c>
      <c r="L50" s="46">
        <f t="shared" si="22"/>
        <v>0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>
        <f t="shared" si="22"/>
        <v>0</v>
      </c>
      <c r="Q50" s="46" t="str">
        <f t="shared" si="22"/>
        <v>Потемкин А.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>
        <f aca="true" t="shared" si="23" ref="D51:R51">IF(D24=1,D38,0)</f>
        <v>0</v>
      </c>
      <c r="E51" s="46">
        <f t="shared" si="23"/>
        <v>0</v>
      </c>
      <c r="F51" s="46">
        <f t="shared" si="23"/>
        <v>0</v>
      </c>
      <c r="G51" s="46">
        <f t="shared" si="23"/>
        <v>0</v>
      </c>
      <c r="H51" s="46">
        <f t="shared" si="23"/>
        <v>0</v>
      </c>
      <c r="I51" s="46">
        <f t="shared" si="23"/>
        <v>0</v>
      </c>
      <c r="J51" s="46" t="str">
        <f t="shared" si="23"/>
        <v>авто</v>
      </c>
      <c r="K51" s="46">
        <f t="shared" si="23"/>
        <v>0</v>
      </c>
      <c r="L51" s="46">
        <f t="shared" si="23"/>
        <v>0</v>
      </c>
      <c r="M51" s="46" t="str">
        <f t="shared" si="23"/>
        <v>Попов В.</v>
      </c>
      <c r="N51" s="46">
        <f t="shared" si="23"/>
        <v>0</v>
      </c>
      <c r="O51" s="46">
        <f t="shared" si="23"/>
        <v>0</v>
      </c>
      <c r="P51" s="46">
        <f t="shared" si="23"/>
        <v>0</v>
      </c>
      <c r="Q51" s="46">
        <f t="shared" si="23"/>
        <v>0</v>
      </c>
      <c r="R51" s="46">
        <f t="shared" si="23"/>
        <v>0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 t="str">
        <f>IF(C36=1,C44,0)</f>
        <v>авто</v>
      </c>
      <c r="D52" s="46">
        <f aca="true" t="shared" si="24" ref="D52:R52">IF(D36=1,D44,0)</f>
        <v>0</v>
      </c>
      <c r="E52" s="46">
        <f t="shared" si="24"/>
        <v>0</v>
      </c>
      <c r="F52" s="46">
        <f t="shared" si="24"/>
        <v>0</v>
      </c>
      <c r="G52" s="46">
        <f t="shared" si="24"/>
        <v>0</v>
      </c>
      <c r="H52" s="46">
        <f t="shared" si="24"/>
        <v>0</v>
      </c>
      <c r="I52" s="46">
        <f t="shared" si="24"/>
        <v>0</v>
      </c>
      <c r="J52" s="46">
        <f t="shared" si="24"/>
        <v>0</v>
      </c>
      <c r="K52" s="46">
        <f t="shared" si="24"/>
        <v>0</v>
      </c>
      <c r="L52" s="46">
        <f t="shared" si="24"/>
        <v>0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>
        <f t="shared" si="24"/>
        <v>0</v>
      </c>
      <c r="Q52" s="46" t="str">
        <f t="shared" si="24"/>
        <v>Искаков А.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 t="str">
        <f>IF(OR(C30="C1",C30="G1"),C37,IF(OR(C30="C2",C30="G2"),C43,0))</f>
        <v>Искаков А.</v>
      </c>
      <c r="D53" s="46">
        <f aca="true" t="shared" si="25" ref="D53:R53">IF(OR(D30="C1",D30="G1"),D37,IF(OR(D30="C2",D30="G2"),D43,0))</f>
        <v>0</v>
      </c>
      <c r="E53" s="46">
        <f t="shared" si="25"/>
        <v>0</v>
      </c>
      <c r="F53" s="46">
        <f t="shared" si="25"/>
        <v>0</v>
      </c>
      <c r="G53" s="46">
        <f t="shared" si="25"/>
        <v>0</v>
      </c>
      <c r="H53" s="46">
        <f t="shared" si="25"/>
        <v>0</v>
      </c>
      <c r="I53" s="46">
        <f t="shared" si="25"/>
        <v>0</v>
      </c>
      <c r="J53" s="46" t="str">
        <f t="shared" si="25"/>
        <v>Попов В.</v>
      </c>
      <c r="K53" s="46">
        <f t="shared" si="25"/>
        <v>0</v>
      </c>
      <c r="L53" s="46">
        <f t="shared" si="25"/>
        <v>0</v>
      </c>
      <c r="M53" s="46" t="str">
        <f t="shared" si="25"/>
        <v>Амелин В.</v>
      </c>
      <c r="N53" s="46">
        <f t="shared" si="25"/>
        <v>0</v>
      </c>
      <c r="O53" s="46">
        <f t="shared" si="25"/>
        <v>0</v>
      </c>
      <c r="P53" s="46">
        <f t="shared" si="25"/>
        <v>0</v>
      </c>
      <c r="Q53" s="46" t="str">
        <f t="shared" si="25"/>
        <v>Потемкин А.</v>
      </c>
      <c r="R53" s="46">
        <f t="shared" si="25"/>
        <v>0</v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 t="str">
        <f aca="true" t="shared" si="26" ref="C55:R55">IF(C24=1,CONCATENATE(C57,":",C58," (",C56,") - ",C37," (",C38,"), "),IF(C36=1,CONCATENATE(C57,":",C58," (",C56,") - ",C43," (",C44,"), "),""))</f>
        <v>0:1 (1) - Искаков А. (авто), </v>
      </c>
      <c r="D55" s="46">
        <f t="shared" si="26"/>
      </c>
      <c r="E55" s="46">
        <f t="shared" si="26"/>
      </c>
      <c r="F55" s="46">
        <f t="shared" si="26"/>
      </c>
      <c r="G55" s="46">
        <f t="shared" si="26"/>
      </c>
      <c r="H55" s="46">
        <f t="shared" si="26"/>
      </c>
      <c r="I55" s="46">
        <f t="shared" si="26"/>
      </c>
      <c r="J55" s="46" t="str">
        <f t="shared" si="26"/>
        <v>1:1 (8) - Попов В. (авто), </v>
      </c>
      <c r="K55" s="46">
        <f t="shared" si="26"/>
      </c>
      <c r="L55" s="46">
        <f t="shared" si="26"/>
      </c>
      <c r="M55" s="46" t="str">
        <f t="shared" si="26"/>
        <v>2:1 (11) - Амелин В. (Попов В.), </v>
      </c>
      <c r="N55" s="46">
        <f t="shared" si="26"/>
      </c>
      <c r="O55" s="46">
        <f t="shared" si="26"/>
      </c>
      <c r="P55" s="46">
        <f t="shared" si="26"/>
      </c>
      <c r="Q55" s="46" t="str">
        <f t="shared" si="26"/>
        <v>2:2 (15) - Потемкин А. (Искаков А.), </v>
      </c>
      <c r="R55" s="46">
        <f t="shared" si="26"/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0</v>
      </c>
      <c r="E57" s="46">
        <f aca="true" t="shared" si="27" ref="E57:R57">D57+COUNTIF(E24,1)</f>
        <v>0</v>
      </c>
      <c r="F57" s="46">
        <f t="shared" si="27"/>
        <v>0</v>
      </c>
      <c r="G57" s="46">
        <f t="shared" si="27"/>
        <v>0</v>
      </c>
      <c r="H57" s="46">
        <f t="shared" si="27"/>
        <v>0</v>
      </c>
      <c r="I57" s="46">
        <f t="shared" si="27"/>
        <v>0</v>
      </c>
      <c r="J57" s="46">
        <f t="shared" si="27"/>
        <v>1</v>
      </c>
      <c r="K57" s="46">
        <f t="shared" si="27"/>
        <v>1</v>
      </c>
      <c r="L57" s="46">
        <f t="shared" si="27"/>
        <v>1</v>
      </c>
      <c r="M57" s="46">
        <f t="shared" si="27"/>
        <v>2</v>
      </c>
      <c r="N57" s="46">
        <f t="shared" si="27"/>
        <v>2</v>
      </c>
      <c r="O57" s="46">
        <f t="shared" si="27"/>
        <v>2</v>
      </c>
      <c r="P57" s="46">
        <f t="shared" si="27"/>
        <v>2</v>
      </c>
      <c r="Q57" s="46">
        <f t="shared" si="27"/>
        <v>2</v>
      </c>
      <c r="R57" s="46">
        <f t="shared" si="27"/>
        <v>2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1</v>
      </c>
      <c r="D58" s="46">
        <f>C58+COUNTIF(D36,1)</f>
        <v>1</v>
      </c>
      <c r="E58" s="46">
        <f aca="true" t="shared" si="28" ref="E58:R58">D58+COUNTIF(E36,1)</f>
        <v>1</v>
      </c>
      <c r="F58" s="46">
        <f t="shared" si="28"/>
        <v>1</v>
      </c>
      <c r="G58" s="46">
        <f t="shared" si="28"/>
        <v>1</v>
      </c>
      <c r="H58" s="46">
        <f t="shared" si="28"/>
        <v>1</v>
      </c>
      <c r="I58" s="46">
        <f t="shared" si="28"/>
        <v>1</v>
      </c>
      <c r="J58" s="46">
        <f t="shared" si="28"/>
        <v>1</v>
      </c>
      <c r="K58" s="46">
        <f t="shared" si="28"/>
        <v>1</v>
      </c>
      <c r="L58" s="46">
        <f t="shared" si="28"/>
        <v>1</v>
      </c>
      <c r="M58" s="46">
        <f t="shared" si="28"/>
        <v>1</v>
      </c>
      <c r="N58" s="46">
        <f t="shared" si="28"/>
        <v>1</v>
      </c>
      <c r="O58" s="46">
        <f t="shared" si="28"/>
        <v>1</v>
      </c>
      <c r="P58" s="46">
        <f t="shared" si="28"/>
        <v>1</v>
      </c>
      <c r="Q58" s="46">
        <f t="shared" si="28"/>
        <v>2</v>
      </c>
      <c r="R58" s="46">
        <f t="shared" si="28"/>
        <v>2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2</v>
      </c>
      <c r="D60" s="46">
        <f aca="true" t="shared" si="29" ref="D60:R60">IF(D8="",0,IF(D3&gt;D9,1,IF(D9&gt;D3,2,0)))</f>
        <v>0</v>
      </c>
      <c r="E60" s="46">
        <f t="shared" si="29"/>
        <v>0</v>
      </c>
      <c r="F60" s="46">
        <f t="shared" si="29"/>
        <v>0</v>
      </c>
      <c r="G60" s="46">
        <f t="shared" si="29"/>
        <v>0</v>
      </c>
      <c r="H60" s="46">
        <f t="shared" si="29"/>
        <v>0</v>
      </c>
      <c r="I60" s="46">
        <f t="shared" si="29"/>
        <v>0</v>
      </c>
      <c r="J60" s="46">
        <f t="shared" si="29"/>
        <v>1</v>
      </c>
      <c r="K60" s="46">
        <f t="shared" si="29"/>
        <v>0</v>
      </c>
      <c r="L60" s="46">
        <f t="shared" si="29"/>
        <v>0</v>
      </c>
      <c r="M60" s="46">
        <f t="shared" si="29"/>
        <v>1</v>
      </c>
      <c r="N60" s="46">
        <f t="shared" si="29"/>
        <v>0</v>
      </c>
      <c r="O60" s="46">
        <f t="shared" si="29"/>
        <v>0</v>
      </c>
      <c r="P60" s="46">
        <f t="shared" si="29"/>
        <v>0</v>
      </c>
      <c r="Q60" s="46">
        <f t="shared" si="29"/>
        <v>2</v>
      </c>
      <c r="R60" s="46">
        <f t="shared" si="29"/>
        <v>1</v>
      </c>
      <c r="S60" s="4">
        <f>COUNTIF(C60:R60,1)</f>
        <v>3</v>
      </c>
      <c r="T60" s="4">
        <f>COUNTIF(C60:R60,2)</f>
        <v>2</v>
      </c>
      <c r="U60" s="77">
        <f>S60/(S60+T60)</f>
        <v>0.6</v>
      </c>
      <c r="V60" s="77">
        <f>1-U60</f>
        <v>0.4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3</v>
      </c>
      <c r="D61" s="46">
        <f aca="true" t="shared" si="30" ref="D61:R61">IF(D8="",0,IF(D30="A",2,IF(OR(D30="B1",D30="C1"),1,3)))</f>
        <v>2</v>
      </c>
      <c r="E61" s="46">
        <f t="shared" si="30"/>
        <v>2</v>
      </c>
      <c r="F61" s="46">
        <f t="shared" si="30"/>
        <v>2</v>
      </c>
      <c r="G61" s="46">
        <f t="shared" si="30"/>
        <v>2</v>
      </c>
      <c r="H61" s="46">
        <f t="shared" si="30"/>
        <v>2</v>
      </c>
      <c r="I61" s="46">
        <f t="shared" si="30"/>
        <v>2</v>
      </c>
      <c r="J61" s="46">
        <f t="shared" si="30"/>
        <v>1</v>
      </c>
      <c r="K61" s="46">
        <f t="shared" si="30"/>
        <v>2</v>
      </c>
      <c r="L61" s="46">
        <f t="shared" si="30"/>
        <v>2</v>
      </c>
      <c r="M61" s="46">
        <f t="shared" si="30"/>
        <v>1</v>
      </c>
      <c r="N61" s="46">
        <f t="shared" si="30"/>
        <v>2</v>
      </c>
      <c r="O61" s="46">
        <f t="shared" si="30"/>
        <v>2</v>
      </c>
      <c r="P61" s="46">
        <f t="shared" si="30"/>
        <v>2</v>
      </c>
      <c r="Q61" s="46">
        <f t="shared" si="30"/>
        <v>3</v>
      </c>
      <c r="R61" s="46">
        <f t="shared" si="30"/>
        <v>1</v>
      </c>
      <c r="S61" s="4">
        <f>COUNTIF(C61:R61,1)</f>
        <v>3</v>
      </c>
      <c r="T61" s="4">
        <f>COUNTIF(C61:R61,2)</f>
        <v>11</v>
      </c>
      <c r="U61" s="4">
        <f>COUNTIF(C61:R61,3)</f>
        <v>2</v>
      </c>
      <c r="V61" s="77">
        <f>S61/SUM($S61:$U61)</f>
        <v>0.1875</v>
      </c>
      <c r="W61" s="77">
        <f>T61/SUM($S61:$U61)</f>
        <v>0.6875</v>
      </c>
      <c r="X61" s="77">
        <f>U61/SUM($S61:$U61)</f>
        <v>0.125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-1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0</v>
      </c>
      <c r="F62" s="46">
        <f t="shared" si="31"/>
        <v>0</v>
      </c>
      <c r="G62" s="46">
        <f t="shared" si="31"/>
        <v>0</v>
      </c>
      <c r="H62" s="46">
        <f t="shared" si="31"/>
        <v>0</v>
      </c>
      <c r="I62" s="46">
        <f t="shared" si="31"/>
        <v>0</v>
      </c>
      <c r="J62" s="46">
        <f t="shared" si="31"/>
        <v>0</v>
      </c>
      <c r="K62" s="46">
        <f t="shared" si="31"/>
        <v>0</v>
      </c>
      <c r="L62" s="46">
        <f t="shared" si="31"/>
        <v>0</v>
      </c>
      <c r="M62" s="46">
        <f t="shared" si="31"/>
        <v>1</v>
      </c>
      <c r="N62" s="46">
        <f t="shared" si="31"/>
        <v>0</v>
      </c>
      <c r="O62" s="46">
        <f t="shared" si="31"/>
        <v>0</v>
      </c>
      <c r="P62" s="46">
        <f t="shared" si="31"/>
        <v>0</v>
      </c>
      <c r="Q62" s="46">
        <f t="shared" si="31"/>
        <v>-1</v>
      </c>
      <c r="R62" s="46">
        <f t="shared" si="31"/>
        <v>0</v>
      </c>
      <c r="S62" s="4">
        <f>SUM(C62:R62)</f>
        <v>-1</v>
      </c>
      <c r="T62" s="78">
        <f>(6+ATAN(S4-Лучшие!$E$1)*2/3.14)+T4/2+W4/1.5+S62/3+U4/5</f>
        <v>5.301466471579944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-1</v>
      </c>
      <c r="D63" s="46">
        <f aca="true" t="shared" si="32" ref="D63:R63">IF(D$57&gt;C$57,IF(D5=D$8,1,0),IF(D$58&gt;C$58,IF(D5&lt;&gt;D$8,-1,0),0))</f>
        <v>0</v>
      </c>
      <c r="E63" s="46">
        <f t="shared" si="32"/>
        <v>0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0</v>
      </c>
      <c r="J63" s="46">
        <f t="shared" si="32"/>
        <v>1</v>
      </c>
      <c r="K63" s="46">
        <f t="shared" si="32"/>
        <v>0</v>
      </c>
      <c r="L63" s="46">
        <f t="shared" si="32"/>
        <v>0</v>
      </c>
      <c r="M63" s="46">
        <f t="shared" si="32"/>
        <v>1</v>
      </c>
      <c r="N63" s="46">
        <f t="shared" si="32"/>
        <v>0</v>
      </c>
      <c r="O63" s="46">
        <f t="shared" si="32"/>
        <v>0</v>
      </c>
      <c r="P63" s="46">
        <f t="shared" si="32"/>
        <v>0</v>
      </c>
      <c r="Q63" s="46">
        <f t="shared" si="32"/>
        <v>-1</v>
      </c>
      <c r="R63" s="46">
        <f t="shared" si="32"/>
        <v>0</v>
      </c>
      <c r="S63" s="4">
        <f aca="true" t="shared" si="33" ref="S63:S71">SUM(C63:R63)</f>
        <v>0</v>
      </c>
      <c r="T63" s="78">
        <f>(6+ATAN(S5-Лучшие!$E$1)*2/3.14)+T5/2+W5/1.5+S63/3+U5/5</f>
        <v>5.930412681827778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-1</v>
      </c>
      <c r="D64" s="46">
        <f aca="true" t="shared" si="34" ref="D64:R64">IF(D$57&gt;C$57,IF(D6=D$8,1,0),IF(D$58&gt;C$58,IF(D6&lt;&gt;D$8,-1,0),0))</f>
        <v>0</v>
      </c>
      <c r="E64" s="46">
        <f t="shared" si="34"/>
        <v>0</v>
      </c>
      <c r="F64" s="46">
        <f t="shared" si="34"/>
        <v>0</v>
      </c>
      <c r="G64" s="46">
        <f t="shared" si="34"/>
        <v>0</v>
      </c>
      <c r="H64" s="46">
        <f t="shared" si="34"/>
        <v>0</v>
      </c>
      <c r="I64" s="46">
        <f t="shared" si="34"/>
        <v>0</v>
      </c>
      <c r="J64" s="46">
        <f t="shared" si="34"/>
        <v>0</v>
      </c>
      <c r="K64" s="46">
        <f t="shared" si="34"/>
        <v>0</v>
      </c>
      <c r="L64" s="46">
        <f t="shared" si="34"/>
        <v>0</v>
      </c>
      <c r="M64" s="46">
        <f t="shared" si="34"/>
        <v>1</v>
      </c>
      <c r="N64" s="46">
        <f t="shared" si="34"/>
        <v>0</v>
      </c>
      <c r="O64" s="46">
        <f t="shared" si="34"/>
        <v>0</v>
      </c>
      <c r="P64" s="46">
        <f t="shared" si="34"/>
        <v>0</v>
      </c>
      <c r="Q64" s="46">
        <f t="shared" si="34"/>
        <v>-1</v>
      </c>
      <c r="R64" s="46">
        <f t="shared" si="34"/>
        <v>0</v>
      </c>
      <c r="S64" s="4">
        <f t="shared" si="33"/>
        <v>-1</v>
      </c>
      <c r="T64" s="78">
        <f>(6+ATAN(S6-Лучшие!$E$1)*2/3.14)+T6/2+W6/1.5+S64/3+U6/5</f>
        <v>5.201466471579945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-1</v>
      </c>
      <c r="D65" s="46">
        <f aca="true" t="shared" si="35" ref="D65:R65">IF(D$57&gt;C$57,IF(D7=D$8,1,0),IF(D$58&gt;C$58,IF(D7&lt;&gt;D$8,-1,0),0))</f>
        <v>0</v>
      </c>
      <c r="E65" s="46">
        <f t="shared" si="35"/>
        <v>0</v>
      </c>
      <c r="F65" s="46">
        <f t="shared" si="35"/>
        <v>0</v>
      </c>
      <c r="G65" s="46">
        <f t="shared" si="35"/>
        <v>0</v>
      </c>
      <c r="H65" s="46">
        <f t="shared" si="35"/>
        <v>0</v>
      </c>
      <c r="I65" s="46">
        <f t="shared" si="35"/>
        <v>0</v>
      </c>
      <c r="J65" s="46">
        <f t="shared" si="35"/>
        <v>1</v>
      </c>
      <c r="K65" s="46">
        <f t="shared" si="35"/>
        <v>0</v>
      </c>
      <c r="L65" s="46">
        <f t="shared" si="35"/>
        <v>0</v>
      </c>
      <c r="M65" s="46">
        <f t="shared" si="35"/>
        <v>1</v>
      </c>
      <c r="N65" s="46">
        <f t="shared" si="35"/>
        <v>0</v>
      </c>
      <c r="O65" s="46">
        <f t="shared" si="35"/>
        <v>0</v>
      </c>
      <c r="P65" s="46">
        <f t="shared" si="35"/>
        <v>0</v>
      </c>
      <c r="Q65" s="46">
        <f t="shared" si="35"/>
        <v>-1</v>
      </c>
      <c r="R65" s="46">
        <f t="shared" si="35"/>
        <v>0</v>
      </c>
      <c r="S65" s="4">
        <f t="shared" si="33"/>
        <v>0</v>
      </c>
      <c r="T65" s="78">
        <f>(6+ATAN(S7-Лучшие!$E$1)*2/3.14)+T7/2+W7/1.5+S65/3+U7/5</f>
        <v>5.630412681827778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0</v>
      </c>
      <c r="E68" s="46">
        <f aca="true" t="shared" si="36" ref="E68:R68">IF(E$58&gt;D$58,IF(E10=E$8,1,0),IF(E$57&gt;D$57,IF(E10&lt;&gt;E$8,-1,0),0))</f>
        <v>0</v>
      </c>
      <c r="F68" s="46">
        <f t="shared" si="36"/>
        <v>0</v>
      </c>
      <c r="G68" s="46">
        <f t="shared" si="36"/>
        <v>0</v>
      </c>
      <c r="H68" s="46">
        <f t="shared" si="36"/>
        <v>0</v>
      </c>
      <c r="I68" s="46">
        <f t="shared" si="36"/>
        <v>0</v>
      </c>
      <c r="J68" s="46">
        <f t="shared" si="36"/>
        <v>-1</v>
      </c>
      <c r="K68" s="46">
        <f t="shared" si="36"/>
        <v>0</v>
      </c>
      <c r="L68" s="46">
        <f t="shared" si="36"/>
        <v>0</v>
      </c>
      <c r="M68" s="46">
        <f t="shared" si="36"/>
        <v>-1</v>
      </c>
      <c r="N68" s="46">
        <f t="shared" si="36"/>
        <v>0</v>
      </c>
      <c r="O68" s="46">
        <f t="shared" si="36"/>
        <v>0</v>
      </c>
      <c r="P68" s="46">
        <f t="shared" si="36"/>
        <v>0</v>
      </c>
      <c r="Q68" s="46">
        <f t="shared" si="36"/>
        <v>1</v>
      </c>
      <c r="R68" s="46">
        <f t="shared" si="36"/>
        <v>0</v>
      </c>
      <c r="S68" s="4">
        <f t="shared" si="33"/>
        <v>-1</v>
      </c>
      <c r="T68" s="78">
        <f>(6+ATAN(S10-Лучшие!$E$1)*2/3.14)+T10/2+W10/1.5+S68/3+U10/5</f>
        <v>5.301466471579944</v>
      </c>
    </row>
    <row r="69" spans="3:20" ht="15" hidden="1">
      <c r="C69" s="46">
        <f>IF(C$58&gt;A$58,IF(C11=C$8,1,0),IF(C$57&gt;A$57,IF(C11&lt;&gt;C$8,-1,0),0))</f>
        <v>1</v>
      </c>
      <c r="D69" s="46">
        <f aca="true" t="shared" si="37" ref="D69:R69">IF(D$58&gt;C$58,IF(D11=D$8,1,0),IF(D$57&gt;C$57,IF(D11&lt;&gt;D$8,-1,0),0))</f>
        <v>0</v>
      </c>
      <c r="E69" s="46">
        <f t="shared" si="37"/>
        <v>0</v>
      </c>
      <c r="F69" s="46">
        <f t="shared" si="37"/>
        <v>0</v>
      </c>
      <c r="G69" s="46">
        <f t="shared" si="37"/>
        <v>0</v>
      </c>
      <c r="H69" s="46">
        <f t="shared" si="37"/>
        <v>0</v>
      </c>
      <c r="I69" s="46">
        <f t="shared" si="37"/>
        <v>0</v>
      </c>
      <c r="J69" s="46">
        <f t="shared" si="37"/>
        <v>-1</v>
      </c>
      <c r="K69" s="46">
        <f t="shared" si="37"/>
        <v>0</v>
      </c>
      <c r="L69" s="46">
        <f t="shared" si="37"/>
        <v>0</v>
      </c>
      <c r="M69" s="46">
        <f t="shared" si="37"/>
        <v>0</v>
      </c>
      <c r="N69" s="46">
        <f t="shared" si="37"/>
        <v>0</v>
      </c>
      <c r="O69" s="46">
        <f t="shared" si="37"/>
        <v>0</v>
      </c>
      <c r="P69" s="46">
        <f t="shared" si="37"/>
        <v>0</v>
      </c>
      <c r="Q69" s="46">
        <f t="shared" si="37"/>
        <v>1</v>
      </c>
      <c r="R69" s="46">
        <f t="shared" si="37"/>
        <v>0</v>
      </c>
      <c r="S69" s="4">
        <f t="shared" si="33"/>
        <v>1</v>
      </c>
      <c r="T69" s="78">
        <f>(6+ATAN(S11-Лучшие!$E$1)*2/3.14)+T11/2+W11/1.5+S69/3+U11/5</f>
        <v>6.3822206426681305</v>
      </c>
    </row>
    <row r="70" spans="3:20" ht="15" hidden="1">
      <c r="C70" s="46">
        <f>IF(C$58&gt;A$58,IF(C12=C$8,1,0),IF(C$57&gt;A$57,IF(C12&lt;&gt;C$8,-1,0),0))</f>
        <v>0</v>
      </c>
      <c r="D70" s="46">
        <f aca="true" t="shared" si="38" ref="D70:R70">IF(D$58&gt;C$58,IF(D12=D$8,1,0),IF(D$57&gt;C$57,IF(D12&lt;&gt;D$8,-1,0),0))</f>
        <v>0</v>
      </c>
      <c r="E70" s="46">
        <f t="shared" si="38"/>
        <v>0</v>
      </c>
      <c r="F70" s="46">
        <f t="shared" si="38"/>
        <v>0</v>
      </c>
      <c r="G70" s="46">
        <f t="shared" si="38"/>
        <v>0</v>
      </c>
      <c r="H70" s="46">
        <f t="shared" si="38"/>
        <v>0</v>
      </c>
      <c r="I70" s="46">
        <f t="shared" si="38"/>
        <v>0</v>
      </c>
      <c r="J70" s="46">
        <f t="shared" si="38"/>
        <v>-1</v>
      </c>
      <c r="K70" s="46">
        <f t="shared" si="38"/>
        <v>0</v>
      </c>
      <c r="L70" s="46">
        <f t="shared" si="38"/>
        <v>0</v>
      </c>
      <c r="M70" s="46">
        <f t="shared" si="38"/>
        <v>-1</v>
      </c>
      <c r="N70" s="46">
        <f t="shared" si="38"/>
        <v>0</v>
      </c>
      <c r="O70" s="46">
        <f t="shared" si="38"/>
        <v>0</v>
      </c>
      <c r="P70" s="46">
        <f t="shared" si="38"/>
        <v>0</v>
      </c>
      <c r="Q70" s="46">
        <f t="shared" si="38"/>
        <v>1</v>
      </c>
      <c r="R70" s="46">
        <f t="shared" si="38"/>
        <v>0</v>
      </c>
      <c r="S70" s="4">
        <f t="shared" si="33"/>
        <v>-1</v>
      </c>
      <c r="T70" s="78">
        <f>(6+ATAN(S12-Лучшие!$E$1)*2/3.14)+T12/2+W12/1.5+S70/3+U12/5</f>
        <v>5.201466471579945</v>
      </c>
    </row>
    <row r="71" spans="3:20" ht="15" hidden="1">
      <c r="C71" s="46">
        <f>IF(C$58&gt;A$58,IF(C13=C$8,1,0),IF(C$57&gt;A$57,IF(C13&lt;&gt;C$8,-1,0),0))</f>
        <v>1</v>
      </c>
      <c r="D71" s="46">
        <f aca="true" t="shared" si="39" ref="D71:R71">IF(D$58&gt;C$58,IF(D13=D$8,1,0),IF(D$57&gt;C$57,IF(D13&lt;&gt;D$8,-1,0),0))</f>
        <v>0</v>
      </c>
      <c r="E71" s="46">
        <f t="shared" si="39"/>
        <v>0</v>
      </c>
      <c r="F71" s="46">
        <f t="shared" si="39"/>
        <v>0</v>
      </c>
      <c r="G71" s="46">
        <f t="shared" si="39"/>
        <v>0</v>
      </c>
      <c r="H71" s="46">
        <f t="shared" si="39"/>
        <v>0</v>
      </c>
      <c r="I71" s="46">
        <f t="shared" si="39"/>
        <v>0</v>
      </c>
      <c r="J71" s="46">
        <f t="shared" si="39"/>
        <v>-1</v>
      </c>
      <c r="K71" s="46">
        <f t="shared" si="39"/>
        <v>0</v>
      </c>
      <c r="L71" s="46">
        <f t="shared" si="39"/>
        <v>0</v>
      </c>
      <c r="M71" s="46">
        <f t="shared" si="39"/>
        <v>0</v>
      </c>
      <c r="N71" s="46">
        <f t="shared" si="39"/>
        <v>0</v>
      </c>
      <c r="O71" s="46">
        <f t="shared" si="39"/>
        <v>0</v>
      </c>
      <c r="P71" s="46">
        <f t="shared" si="39"/>
        <v>0</v>
      </c>
      <c r="Q71" s="46">
        <f t="shared" si="39"/>
        <v>1</v>
      </c>
      <c r="R71" s="46">
        <f t="shared" si="39"/>
        <v>0</v>
      </c>
      <c r="S71" s="4">
        <f t="shared" si="33"/>
        <v>1</v>
      </c>
      <c r="T71" s="78">
        <f>(6+ATAN(S13-Лучшие!$E$1)*2/3.14)+T13/2+W13/1.5+S71/3+U13/5</f>
        <v>6.082220642668131</v>
      </c>
    </row>
    <row r="72" ht="15" hidden="1"/>
    <row r="73" spans="1:17" ht="15" hidden="1">
      <c r="A73" s="100">
        <f>C73</f>
        <v>5.3</v>
      </c>
      <c r="B73" s="6" t="str">
        <f>B4</f>
        <v>Амелин В.</v>
      </c>
      <c r="C73" s="79">
        <f>ROUND(T62,1)</f>
        <v>5.3</v>
      </c>
      <c r="D73" s="79">
        <f>MAX(C73:C80)</f>
        <v>6.4</v>
      </c>
      <c r="E73" s="80" t="str">
        <f>VLOOKUP(D73,A73:B80,2,0)</f>
        <v>Искаков А.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40" ref="A74:A80">C74</f>
        <v>5.9</v>
      </c>
      <c r="B74" s="6" t="str">
        <f>B5</f>
        <v>Попов В.</v>
      </c>
      <c r="C74" s="79">
        <f>ROUND(T63,1)</f>
        <v>5.9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40"/>
        <v>5.2</v>
      </c>
      <c r="B75" s="6" t="str">
        <f>B6</f>
        <v>авто</v>
      </c>
      <c r="C75" s="79">
        <f>ROUND(T64,1)</f>
        <v>5.2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40"/>
        <v>5.6</v>
      </c>
      <c r="B76" s="6" t="str">
        <f>B7</f>
        <v>авто</v>
      </c>
      <c r="C76" s="79">
        <f>ROUND(T65,1)</f>
        <v>5.6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40"/>
        <v>5.3</v>
      </c>
      <c r="B77" s="6" t="str">
        <f>B10</f>
        <v>Потемкин А.</v>
      </c>
      <c r="C77" s="79">
        <f>ROUND(T68,1)</f>
        <v>5.3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40"/>
        <v>6.4</v>
      </c>
      <c r="B78" s="6" t="str">
        <f>B11</f>
        <v>Искаков А.</v>
      </c>
      <c r="C78" s="79">
        <f>ROUND(T69,1)</f>
        <v>6.4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40"/>
        <v>5.2</v>
      </c>
      <c r="B79" s="6" t="str">
        <f>B12</f>
        <v>авто</v>
      </c>
      <c r="C79" s="79">
        <f>ROUND(T70,1)</f>
        <v>5.2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40"/>
        <v>6.1</v>
      </c>
      <c r="B80" s="6" t="str">
        <f>B13</f>
        <v>авто</v>
      </c>
      <c r="C80" s="79">
        <f>ROUND(T71,1)</f>
        <v>6.1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2 : 2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Искаков А. - 6.4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3 : 2 (60% - 40%)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0.125</v>
      </c>
      <c r="E86" s="132"/>
      <c r="F86" s="134">
        <f>W61</f>
        <v>0.6875</v>
      </c>
      <c r="G86" s="135"/>
      <c r="H86" s="137">
        <f>V61</f>
        <v>0.1875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O1:O2"/>
    <mergeCell ref="D86:E87"/>
    <mergeCell ref="F86:G87"/>
    <mergeCell ref="H86:I87"/>
    <mergeCell ref="B20:W20"/>
    <mergeCell ref="B21:W21"/>
    <mergeCell ref="E83:G83"/>
    <mergeCell ref="E84:J84"/>
    <mergeCell ref="K1:K2"/>
    <mergeCell ref="B17:W19"/>
    <mergeCell ref="A1:B1"/>
    <mergeCell ref="A2:B2"/>
    <mergeCell ref="C1:C2"/>
    <mergeCell ref="D1:D2"/>
    <mergeCell ref="R1:R2"/>
    <mergeCell ref="G1:G2"/>
    <mergeCell ref="F1:F2"/>
    <mergeCell ref="S1:S2"/>
    <mergeCell ref="Q1:Q2"/>
    <mergeCell ref="P1:P2"/>
    <mergeCell ref="N1:N2"/>
    <mergeCell ref="L1:L2"/>
    <mergeCell ref="M1:M2"/>
    <mergeCell ref="B15:W16"/>
    <mergeCell ref="E1:E2"/>
    <mergeCell ref="I1:I2"/>
    <mergeCell ref="H1:H2"/>
    <mergeCell ref="J1:J2"/>
  </mergeCells>
  <conditionalFormatting sqref="C4:C7 C10:C13 D4:D7 D10:D13 E4:E7 E10:E13 F4:F7 F10:F13 G4:R7 G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91"/>
  <sheetViews>
    <sheetView zoomScalePageLayoutView="0" workbookViewId="0" topLeftCell="A1">
      <selection activeCell="B17" sqref="B17:W19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"Авангард" - "Черноморец"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Матчи!B14</f>
        <v>"Авангард"</v>
      </c>
      <c r="C3" s="15">
        <f>C25</f>
        <v>3</v>
      </c>
      <c r="D3" s="15">
        <f aca="true" t="shared" si="0" ref="D3:R3">D25</f>
        <v>0</v>
      </c>
      <c r="E3" s="15">
        <f t="shared" si="0"/>
        <v>4</v>
      </c>
      <c r="F3" s="15">
        <f t="shared" si="0"/>
        <v>1</v>
      </c>
      <c r="G3" s="15">
        <f t="shared" si="0"/>
        <v>0</v>
      </c>
      <c r="H3" s="15">
        <f t="shared" si="0"/>
        <v>3</v>
      </c>
      <c r="I3" s="15">
        <f t="shared" si="0"/>
        <v>0</v>
      </c>
      <c r="J3" s="16">
        <f t="shared" si="0"/>
        <v>4</v>
      </c>
      <c r="K3" s="17">
        <f t="shared" si="0"/>
        <v>2</v>
      </c>
      <c r="L3" s="15">
        <f t="shared" si="0"/>
        <v>1</v>
      </c>
      <c r="M3" s="15">
        <f t="shared" si="0"/>
        <v>3</v>
      </c>
      <c r="N3" s="15">
        <f t="shared" si="0"/>
        <v>3</v>
      </c>
      <c r="O3" s="15">
        <f t="shared" si="0"/>
        <v>1</v>
      </c>
      <c r="P3" s="15">
        <f t="shared" si="0"/>
        <v>0</v>
      </c>
      <c r="Q3" s="15">
        <f t="shared" si="0"/>
        <v>2</v>
      </c>
      <c r="R3" s="16">
        <f t="shared" si="0"/>
        <v>1</v>
      </c>
      <c r="S3" s="18">
        <f>SUM(S4:S7)</f>
        <v>27</v>
      </c>
      <c r="T3" s="50">
        <f>SUM(T4:T7)</f>
        <v>2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44</v>
      </c>
      <c r="C4" s="24">
        <v>1</v>
      </c>
      <c r="D4" s="24">
        <v>1</v>
      </c>
      <c r="E4" s="24">
        <v>1</v>
      </c>
      <c r="F4" s="24">
        <v>0</v>
      </c>
      <c r="G4" s="24">
        <v>1</v>
      </c>
      <c r="H4" s="24">
        <v>0</v>
      </c>
      <c r="I4" s="24">
        <v>0</v>
      </c>
      <c r="J4" s="25">
        <v>2</v>
      </c>
      <c r="K4" s="26">
        <v>1</v>
      </c>
      <c r="L4" s="24">
        <v>0</v>
      </c>
      <c r="M4" s="24">
        <v>1</v>
      </c>
      <c r="N4" s="24">
        <v>0</v>
      </c>
      <c r="O4" s="24">
        <v>1</v>
      </c>
      <c r="P4" s="24">
        <v>2</v>
      </c>
      <c r="Q4" s="24">
        <v>1</v>
      </c>
      <c r="R4" s="25">
        <v>1</v>
      </c>
      <c r="S4" s="27">
        <f>SUM(C26:R26)</f>
        <v>7</v>
      </c>
      <c r="T4" s="28">
        <f>COUNTIF($C$49:$R$50,B4)</f>
        <v>2</v>
      </c>
      <c r="U4" s="29">
        <f>COUNTIF($C$51:$R$52,B4)</f>
        <v>0</v>
      </c>
      <c r="V4" s="82">
        <f>T62</f>
        <v>7.015553976001464</v>
      </c>
      <c r="W4" s="30">
        <f>COUNTIF(C36:R36,3)</f>
        <v>1</v>
      </c>
      <c r="X4" s="10"/>
      <c r="Y4" s="31">
        <v>1</v>
      </c>
      <c r="Z4" s="51" t="str">
        <f>IF(C$8="",CONCATENATE(C1," (",AB4,"-",AC4,"-",AD4,") - (",AE4,"-",AF4,"-",AG4,")"),D$48)</f>
        <v>"Черноморец" переходит в атаку </v>
      </c>
      <c r="AA4" s="4"/>
      <c r="AB4" s="4">
        <f>COUNTIF($C$4:$C$7,1)</f>
        <v>3</v>
      </c>
      <c r="AC4" s="4">
        <f>COUNTIF($C$4:$C$7,0)</f>
        <v>1</v>
      </c>
      <c r="AD4" s="4">
        <f>COUNTIF($C$4:$C$7,2)</f>
        <v>0</v>
      </c>
      <c r="AE4" s="4">
        <f>COUNTIF($C$10:$C$13,1)</f>
        <v>4</v>
      </c>
      <c r="AF4" s="4">
        <f>COUNTIF($C$10:$C$13,0)</f>
        <v>0</v>
      </c>
      <c r="AG4" s="4">
        <f>COUNTIF($C$10:$C$13,2)</f>
        <v>0</v>
      </c>
      <c r="AH4" s="4">
        <f>IF((SUM(C$57:C$58)-0=0),0,1)</f>
        <v>0</v>
      </c>
      <c r="AI4" s="4"/>
      <c r="AJ4" s="4"/>
    </row>
    <row r="5" spans="1:36" ht="15">
      <c r="A5" s="22"/>
      <c r="B5" s="23" t="s">
        <v>65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2</v>
      </c>
      <c r="I5" s="24">
        <v>1</v>
      </c>
      <c r="J5" s="25">
        <v>2</v>
      </c>
      <c r="K5" s="26">
        <v>0</v>
      </c>
      <c r="L5" s="24">
        <v>0</v>
      </c>
      <c r="M5" s="24">
        <v>1</v>
      </c>
      <c r="N5" s="24">
        <v>0</v>
      </c>
      <c r="O5" s="24">
        <v>1</v>
      </c>
      <c r="P5" s="24">
        <v>2</v>
      </c>
      <c r="Q5" s="24">
        <v>1</v>
      </c>
      <c r="R5" s="25">
        <v>1</v>
      </c>
      <c r="S5" s="27">
        <f>SUM(C27:R27)</f>
        <v>8</v>
      </c>
      <c r="T5" s="28">
        <f>COUNTIF($C$49:$R$50,B5)</f>
        <v>0</v>
      </c>
      <c r="U5" s="29">
        <f>COUNTIF($C$51:$R$52,B5)</f>
        <v>2</v>
      </c>
      <c r="V5" s="82">
        <f>T63</f>
        <v>6.372359309433011</v>
      </c>
      <c r="W5" s="30"/>
      <c r="X5" s="10"/>
      <c r="Y5" s="31">
        <v>2</v>
      </c>
      <c r="Z5" s="51" t="str">
        <f>IF(D$8="",CONCATENATE(D1," (",AB5,"-",AC5,"-",AD5,") - (",AE5,"-",AF5,"-",AG5,")"),E$48)</f>
        <v>Гол, как говорится, назревает</v>
      </c>
      <c r="AA5" s="4"/>
      <c r="AB5" s="4">
        <f>COUNTIF($D$4:$D$7,1)</f>
        <v>4</v>
      </c>
      <c r="AC5" s="4">
        <f>COUNTIF($D$4:$D$7,0)</f>
        <v>0</v>
      </c>
      <c r="AD5" s="4">
        <f>COUNTIF($D$4:$D$7,2)</f>
        <v>0</v>
      </c>
      <c r="AE5" s="4">
        <f>COUNTIF($D$10:$D$13,1)</f>
        <v>4</v>
      </c>
      <c r="AF5" s="4">
        <f>COUNTIF($D$10:$D$13,0)</f>
        <v>0</v>
      </c>
      <c r="AG5" s="4">
        <f>COUNTIF($D$10:$D$13,2)</f>
        <v>0</v>
      </c>
      <c r="AH5" s="4">
        <f>IF((SUM(D$57:D$58)-SUM(C$57:C$58)=0),0,1)</f>
        <v>0</v>
      </c>
      <c r="AI5" s="4"/>
      <c r="AJ5" s="4"/>
    </row>
    <row r="6" spans="1:36" ht="15">
      <c r="A6" s="22"/>
      <c r="B6" s="23" t="s">
        <v>88</v>
      </c>
      <c r="C6" s="24">
        <v>0</v>
      </c>
      <c r="D6" s="24">
        <v>1</v>
      </c>
      <c r="E6" s="24">
        <v>1</v>
      </c>
      <c r="F6" s="24">
        <v>0</v>
      </c>
      <c r="G6" s="24">
        <v>0</v>
      </c>
      <c r="H6" s="24">
        <v>2</v>
      </c>
      <c r="I6" s="24">
        <v>0</v>
      </c>
      <c r="J6" s="25">
        <v>2</v>
      </c>
      <c r="K6" s="26">
        <v>1</v>
      </c>
      <c r="L6" s="24">
        <v>1</v>
      </c>
      <c r="M6" s="24">
        <v>2</v>
      </c>
      <c r="N6" s="24">
        <v>0</v>
      </c>
      <c r="O6" s="24">
        <v>2</v>
      </c>
      <c r="P6" s="24">
        <v>2</v>
      </c>
      <c r="Q6" s="24">
        <v>0</v>
      </c>
      <c r="R6" s="25">
        <v>0</v>
      </c>
      <c r="S6" s="27">
        <f>SUM(C28:R28)</f>
        <v>7</v>
      </c>
      <c r="T6" s="28">
        <f>COUNTIF($C$49:$R$50,B6)</f>
        <v>0</v>
      </c>
      <c r="U6" s="29">
        <f>COUNTIF($C$51:$R$52,B6)</f>
        <v>0</v>
      </c>
      <c r="V6" s="82">
        <f>T64</f>
        <v>5.015553976001464</v>
      </c>
      <c r="W6" s="30"/>
      <c r="X6" s="10"/>
      <c r="Y6" s="31">
        <v>3</v>
      </c>
      <c r="Z6" s="51" t="str">
        <f>IF(E$8="",CONCATENATE(E1," (",AB6,"-",AC6,"-",AD6,") - (",AE6,"-",AF6,"-",AG6,")"),F$48)</f>
        <v>Гол, как говорится, назревает</v>
      </c>
      <c r="AA6" s="4"/>
      <c r="AB6" s="4">
        <f>COUNTIF($E$4:$E$7,1)</f>
        <v>4</v>
      </c>
      <c r="AC6" s="4">
        <f>COUNTIF($E$4:$E$7,0)</f>
        <v>0</v>
      </c>
      <c r="AD6" s="4">
        <f>COUNTIF($E$4:$E$7,2)</f>
        <v>0</v>
      </c>
      <c r="AE6" s="4">
        <f>COUNTIF($E$10:$E$13,1)</f>
        <v>4</v>
      </c>
      <c r="AF6" s="4">
        <f>COUNTIF($E$10:$E$13,0)</f>
        <v>0</v>
      </c>
      <c r="AG6" s="4">
        <f>COUNTIF($E$10:$E$13,2)</f>
        <v>0</v>
      </c>
      <c r="AH6" s="4">
        <f>IF((SUM(E$57:E$58)-SUM(D$57:D$58)=0),0,1)</f>
        <v>0</v>
      </c>
      <c r="AI6" s="4"/>
      <c r="AJ6" s="4"/>
    </row>
    <row r="7" spans="1:36" ht="15">
      <c r="A7" s="22"/>
      <c r="B7" s="23" t="s">
        <v>90</v>
      </c>
      <c r="C7" s="24">
        <v>1</v>
      </c>
      <c r="D7" s="24">
        <v>1</v>
      </c>
      <c r="E7" s="24">
        <v>1</v>
      </c>
      <c r="F7" s="24">
        <v>0</v>
      </c>
      <c r="G7" s="24">
        <v>0</v>
      </c>
      <c r="H7" s="24">
        <v>2</v>
      </c>
      <c r="I7" s="24">
        <v>1</v>
      </c>
      <c r="J7" s="25">
        <v>2</v>
      </c>
      <c r="K7" s="26">
        <v>0</v>
      </c>
      <c r="L7" s="24">
        <v>0</v>
      </c>
      <c r="M7" s="24">
        <v>1</v>
      </c>
      <c r="N7" s="24">
        <v>1</v>
      </c>
      <c r="O7" s="24">
        <v>0</v>
      </c>
      <c r="P7" s="24">
        <v>2</v>
      </c>
      <c r="Q7" s="24">
        <v>0</v>
      </c>
      <c r="R7" s="25">
        <v>1</v>
      </c>
      <c r="S7" s="27">
        <f>SUM(C29:R29)</f>
        <v>5</v>
      </c>
      <c r="T7" s="28">
        <f>COUNTIF($C$49:$R$50,B7)</f>
        <v>0</v>
      </c>
      <c r="U7" s="29">
        <f>COUNTIF($C$51:$R$52,B7)</f>
        <v>0</v>
      </c>
      <c r="V7" s="82">
        <f>T65</f>
        <v>4.503760011111047</v>
      </c>
      <c r="W7" s="30"/>
      <c r="X7" s="10"/>
      <c r="Y7" s="31">
        <v>4</v>
      </c>
      <c r="Z7" s="51" t="str">
        <f>IF(F$8="",CONCATENATE(F1," (",AB7,"-",AC7,"-",AD7,") - (",AE7,"-",AF7,"-",AG7,")"),G$48)</f>
        <v>Беленко И.("Черноморец") забивает ГОЛ! СЧЁТ 0:1!</v>
      </c>
      <c r="AA7" s="4"/>
      <c r="AB7" s="4">
        <f>COUNTIF($F$4:$F$7,1)</f>
        <v>1</v>
      </c>
      <c r="AC7" s="4">
        <f>COUNTIF($F$4:$F$7,0)</f>
        <v>3</v>
      </c>
      <c r="AD7" s="4">
        <f>COUNTIF($F$4:$F$7,2)</f>
        <v>0</v>
      </c>
      <c r="AE7" s="4">
        <f>COUNTIF($F$10:$F$13,1)</f>
        <v>4</v>
      </c>
      <c r="AF7" s="4">
        <f>COUNTIF($F$10:$F$13,0)</f>
        <v>0</v>
      </c>
      <c r="AG7" s="4">
        <f>COUNTIF($F$10:$F$13,2)</f>
        <v>0</v>
      </c>
      <c r="AH7" s="4">
        <f>IF((SUM(F$57:F$58)-SUM(E$57:E$58)=0),0,1)</f>
        <v>1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Мяч остается в центре поля</v>
      </c>
      <c r="AA8" s="4"/>
      <c r="AB8" s="4">
        <f>COUNTIF($G$4:$G$7,1)</f>
        <v>2</v>
      </c>
      <c r="AC8" s="4">
        <f>COUNTIF($G$4:$G$7,0)</f>
        <v>2</v>
      </c>
      <c r="AD8" s="4">
        <f>COUNTIF($G$4:$G$7,2)</f>
        <v>0</v>
      </c>
      <c r="AE8" s="4">
        <f>COUNTIF($G$10:$G$13,1)</f>
        <v>4</v>
      </c>
      <c r="AF8" s="4">
        <f>COUNTIF($G$10:$G$13,0)</f>
        <v>0</v>
      </c>
      <c r="AG8" s="4">
        <f>COUNTIF($G$10:$G$13,2)</f>
        <v>0</v>
      </c>
      <c r="AH8" s="4">
        <f>IF((SUM(G$57:G$58)-SUM(F$57:F$58)=0),0,1)</f>
        <v>0</v>
      </c>
      <c r="AI8" s="4"/>
      <c r="AJ8" s="4"/>
    </row>
    <row r="9" spans="1:36" ht="15">
      <c r="A9" s="13"/>
      <c r="B9" s="14" t="str">
        <f>Матчи!B20</f>
        <v>"Черноморец"</v>
      </c>
      <c r="C9" s="15">
        <f>C31</f>
        <v>4</v>
      </c>
      <c r="D9" s="15">
        <f aca="true" t="shared" si="1" ref="D9:R9">D31</f>
        <v>0</v>
      </c>
      <c r="E9" s="15">
        <f t="shared" si="1"/>
        <v>4</v>
      </c>
      <c r="F9" s="15">
        <f t="shared" si="1"/>
        <v>4</v>
      </c>
      <c r="G9" s="15">
        <f t="shared" si="1"/>
        <v>0</v>
      </c>
      <c r="H9" s="15">
        <f t="shared" si="1"/>
        <v>3</v>
      </c>
      <c r="I9" s="15">
        <f t="shared" si="1"/>
        <v>3</v>
      </c>
      <c r="J9" s="16">
        <f t="shared" si="1"/>
        <v>2</v>
      </c>
      <c r="K9" s="17">
        <f t="shared" si="1"/>
        <v>2</v>
      </c>
      <c r="L9" s="15">
        <f t="shared" si="1"/>
        <v>2</v>
      </c>
      <c r="M9" s="15">
        <f t="shared" si="1"/>
        <v>4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1</v>
      </c>
      <c r="R9" s="16">
        <f t="shared" si="1"/>
        <v>2</v>
      </c>
      <c r="S9" s="18">
        <f>SUM(S10:S13)</f>
        <v>31</v>
      </c>
      <c r="T9" s="50">
        <f>SUM(T10:T13)</f>
        <v>2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Команды пока не могут организовать атаку</v>
      </c>
      <c r="AA9" s="4"/>
      <c r="AB9" s="4">
        <f>COUNTIF($H$4:$H$7,1)</f>
        <v>0</v>
      </c>
      <c r="AC9" s="4">
        <f>COUNTIF($H$4:$H$7,0)</f>
        <v>1</v>
      </c>
      <c r="AD9" s="4">
        <f>COUNTIF($H$4:$H$7,2)</f>
        <v>3</v>
      </c>
      <c r="AE9" s="4">
        <f>COUNTIF($H$10:$H$13,1)</f>
        <v>0</v>
      </c>
      <c r="AF9" s="4">
        <f>COUNTIF($H$10:$H$13,0)</f>
        <v>1</v>
      </c>
      <c r="AG9" s="4">
        <f>COUNTIF($H$10:$H$13,2)</f>
        <v>3</v>
      </c>
      <c r="AH9" s="4">
        <f>IF((SUM(H$57:H$58)-SUM(G$57:G$58)=0),0,1)</f>
        <v>0</v>
      </c>
      <c r="AI9" s="4"/>
      <c r="AJ9" s="4"/>
    </row>
    <row r="10" spans="1:36" ht="15">
      <c r="A10" s="22"/>
      <c r="B10" s="23" t="s">
        <v>93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0</v>
      </c>
      <c r="I10" s="24">
        <v>0</v>
      </c>
      <c r="J10" s="25">
        <v>2</v>
      </c>
      <c r="K10" s="26">
        <v>1</v>
      </c>
      <c r="L10" s="24">
        <v>1</v>
      </c>
      <c r="M10" s="24">
        <v>1</v>
      </c>
      <c r="N10" s="24">
        <v>1</v>
      </c>
      <c r="O10" s="24">
        <v>0</v>
      </c>
      <c r="P10" s="24">
        <v>0</v>
      </c>
      <c r="Q10" s="24">
        <v>0</v>
      </c>
      <c r="R10" s="25">
        <v>1</v>
      </c>
      <c r="S10" s="27">
        <f>SUM(C32:R32)</f>
        <v>7</v>
      </c>
      <c r="T10" s="28">
        <f>COUNTIF($C$49:$R$50,B10)</f>
        <v>1</v>
      </c>
      <c r="U10" s="29">
        <f>COUNTIF($C$51:$R$52,B10)</f>
        <v>0</v>
      </c>
      <c r="V10" s="82">
        <f>T68</f>
        <v>6.182220642668131</v>
      </c>
      <c r="W10" s="30">
        <f>COUNTIF(C24:R24,3)</f>
        <v>1</v>
      </c>
      <c r="X10" s="10"/>
      <c r="Y10" s="31">
        <v>7</v>
      </c>
      <c r="Z10" s="51" t="str">
        <f>IF(I$8="",CONCATENATE(I1," (",AB10,"-",AC10,"-",AD10,") - (",AE10,"-",AF10,"-",AG10,")"),J$48)</f>
        <v>Вдруг Беглый В.("Черноморец") дальним ударом забивает ГОЛ!!! СЧЁТ 0:2!</v>
      </c>
      <c r="AA10" s="4"/>
      <c r="AB10" s="4">
        <f>COUNTIF($I$4:$I$7,1)</f>
        <v>2</v>
      </c>
      <c r="AC10" s="4">
        <f>COUNTIF($I$4:$I$7,0)</f>
        <v>2</v>
      </c>
      <c r="AD10" s="4">
        <f>COUNTIF($I$4:$I$7,2)</f>
        <v>0</v>
      </c>
      <c r="AE10" s="4">
        <f>COUNTIF($I$10:$I$13,1)</f>
        <v>0</v>
      </c>
      <c r="AF10" s="4">
        <f>COUNTIF($I$10:$I$13,0)</f>
        <v>1</v>
      </c>
      <c r="AG10" s="4">
        <f>COUNTIF($I$10:$I$13,2)</f>
        <v>3</v>
      </c>
      <c r="AH10" s="4">
        <f>IF((SUM(I$57:I$58)-SUM(H$57:H$58)=0),0,1)</f>
        <v>1</v>
      </c>
      <c r="AI10" s="4"/>
      <c r="AJ10" s="4"/>
    </row>
    <row r="11" spans="1:36" ht="15">
      <c r="A11" s="22"/>
      <c r="B11" s="23" t="s">
        <v>95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2</v>
      </c>
      <c r="I11" s="24">
        <v>2</v>
      </c>
      <c r="J11" s="25">
        <v>2</v>
      </c>
      <c r="K11" s="26">
        <v>1</v>
      </c>
      <c r="L11" s="24">
        <v>1</v>
      </c>
      <c r="M11" s="24">
        <v>1</v>
      </c>
      <c r="N11" s="24">
        <v>1</v>
      </c>
      <c r="O11" s="24">
        <v>1</v>
      </c>
      <c r="P11" s="24">
        <v>2</v>
      </c>
      <c r="Q11" s="24">
        <v>1</v>
      </c>
      <c r="R11" s="25">
        <v>1</v>
      </c>
      <c r="S11" s="27">
        <f>SUM(C33:R33)</f>
        <v>10</v>
      </c>
      <c r="T11" s="28">
        <f>COUNTIF($C$49:$R$50,B11)</f>
        <v>1</v>
      </c>
      <c r="U11" s="29">
        <f>COUNTIF($C$51:$R$52,B11)</f>
        <v>1</v>
      </c>
      <c r="V11" s="82">
        <f>T69</f>
        <v>7.630815812182195</v>
      </c>
      <c r="W11" s="30"/>
      <c r="X11" s="10"/>
      <c r="Y11" s="31">
        <v>8</v>
      </c>
      <c r="Z11" s="51" t="str">
        <f>IF(J$8="",CONCATENATE(J1," (",AB11,"-",AC11,"-",AD11,") - (",AE11,"-",AF11,"-",AG11,")"),K$48)</f>
        <v>"Авангард" проводит быструю атаку. Выходит Караванский П. 1 на 1.Беленко И. спасает свою команду</v>
      </c>
      <c r="AA11" s="4"/>
      <c r="AB11" s="4">
        <f>COUNTIF($J$4:$J$7,1)</f>
        <v>0</v>
      </c>
      <c r="AC11" s="4">
        <f>COUNTIF($J$4:$J$7,0)</f>
        <v>0</v>
      </c>
      <c r="AD11" s="4">
        <f>COUNTIF($J$4:$J$7,2)</f>
        <v>4</v>
      </c>
      <c r="AE11" s="4">
        <f>COUNTIF($J$10:$J$13,1)</f>
        <v>2</v>
      </c>
      <c r="AF11" s="4">
        <f>COUNTIF($J$10:$J$13,0)</f>
        <v>0</v>
      </c>
      <c r="AG11" s="4">
        <f>COUNTIF($J$10:$J$13,2)</f>
        <v>2</v>
      </c>
      <c r="AH11" s="4">
        <f>IF((SUM(J$57:J$58)-SUM(I$57:I$58)=0),0,1)</f>
        <v>0</v>
      </c>
      <c r="AI11" s="4"/>
      <c r="AJ11" s="4"/>
    </row>
    <row r="12" spans="1:36" ht="15">
      <c r="A12" s="22"/>
      <c r="B12" s="23" t="s">
        <v>97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2</v>
      </c>
      <c r="I12" s="24">
        <v>2</v>
      </c>
      <c r="J12" s="25">
        <v>1</v>
      </c>
      <c r="K12" s="26">
        <v>0</v>
      </c>
      <c r="L12" s="24">
        <v>2</v>
      </c>
      <c r="M12" s="24">
        <v>1</v>
      </c>
      <c r="N12" s="24">
        <v>1</v>
      </c>
      <c r="O12" s="24">
        <v>1</v>
      </c>
      <c r="P12" s="24">
        <v>2</v>
      </c>
      <c r="Q12" s="24">
        <v>2</v>
      </c>
      <c r="R12" s="25">
        <v>2</v>
      </c>
      <c r="S12" s="27">
        <f>SUM(C34:R34)</f>
        <v>7</v>
      </c>
      <c r="T12" s="28">
        <f>COUNTIF($C$49:$R$50,B12)</f>
        <v>0</v>
      </c>
      <c r="U12" s="29">
        <f>COUNTIF($C$51:$R$52,B12)</f>
        <v>1</v>
      </c>
      <c r="V12" s="82">
        <f>T70</f>
        <v>5.5488873093347975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79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2</v>
      </c>
      <c r="I13" s="39">
        <v>2</v>
      </c>
      <c r="J13" s="40">
        <v>1</v>
      </c>
      <c r="K13" s="41">
        <v>0</v>
      </c>
      <c r="L13" s="39">
        <v>2</v>
      </c>
      <c r="M13" s="39">
        <v>1</v>
      </c>
      <c r="N13" s="39">
        <v>1</v>
      </c>
      <c r="O13" s="39">
        <v>1</v>
      </c>
      <c r="P13" s="39">
        <v>2</v>
      </c>
      <c r="Q13" s="39">
        <v>2</v>
      </c>
      <c r="R13" s="40">
        <v>2</v>
      </c>
      <c r="S13" s="42">
        <f>SUM(C35:R35)</f>
        <v>7</v>
      </c>
      <c r="T13" s="43">
        <f>COUNTIF($C$49:$R$50,B13)</f>
        <v>0</v>
      </c>
      <c r="U13" s="44">
        <f>COUNTIF($C$51:$R$52,B13)</f>
        <v>0</v>
      </c>
      <c r="V13" s="83">
        <f>T71</f>
        <v>5.348887309334797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Мяч остается в центре поля</v>
      </c>
      <c r="AA13" s="4"/>
      <c r="AB13" s="4">
        <f>COUNTIF($K$4:$K$7,1)</f>
        <v>2</v>
      </c>
      <c r="AC13" s="4">
        <f>COUNTIF($K$4:$K$7,0)</f>
        <v>2</v>
      </c>
      <c r="AD13" s="4">
        <f>COUNTIF($K$4:$K$7,2)</f>
        <v>0</v>
      </c>
      <c r="AE13" s="4">
        <f>COUNTIF($K$10:$K$13,1)</f>
        <v>2</v>
      </c>
      <c r="AF13" s="4">
        <f>COUNTIF($K$10:$K$13,0)</f>
        <v>2</v>
      </c>
      <c r="AG13" s="4">
        <f>COUNTIF($K$10:$K$13,2)</f>
        <v>0</v>
      </c>
      <c r="AH13" s="4">
        <f>IF((SUM(K$57:K$58)-SUM(J$57:J$58)=0),0,1)</f>
        <v>0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"Черноморец" переходит в атаку </v>
      </c>
      <c r="AA14" s="4"/>
      <c r="AB14" s="4">
        <f>COUNTIF($L$4:$L$7,1)</f>
        <v>1</v>
      </c>
      <c r="AC14" s="4">
        <f>COUNTIF($L$4:$L$7,0)</f>
        <v>3</v>
      </c>
      <c r="AD14" s="4">
        <f>COUNTIF($L$4:$L$7,2)</f>
        <v>0</v>
      </c>
      <c r="AE14" s="4">
        <f>COUNTIF($L$10:$L$13,1)</f>
        <v>2</v>
      </c>
      <c r="AF14" s="4">
        <f>COUNTIF($L$10:$L$13,0)</f>
        <v>0</v>
      </c>
      <c r="AG14" s="4">
        <f>COUNTIF($L$10:$L$13,2)</f>
        <v>2</v>
      </c>
      <c r="AH14" s="4">
        <f>IF((SUM(L$57:L$58)-SUM(K$57:K$58)=0),0,1)</f>
        <v>0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"Авангард" - "Черноморец" - 2:2 (0:2)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Беленко И.("Черноморец") бьет по воротам! Караванский П. спасает свою команду</v>
      </c>
      <c r="AA15" s="4"/>
      <c r="AB15" s="4">
        <f>COUNTIF($M$4:$M$7,1)</f>
        <v>3</v>
      </c>
      <c r="AC15" s="4">
        <f>COUNTIF($M$4:$M$7,0)</f>
        <v>0</v>
      </c>
      <c r="AD15" s="4">
        <f>COUNTIF($M$4:$M$7,2)</f>
        <v>1</v>
      </c>
      <c r="AE15" s="4">
        <f>COUNTIF($M$10:$M$13,1)</f>
        <v>4</v>
      </c>
      <c r="AF15" s="4">
        <f>COUNTIF($M$10:$M$13,0)</f>
        <v>0</v>
      </c>
      <c r="AG15" s="4">
        <f>COUNTIF($M$10:$M$13,2)</f>
        <v>0</v>
      </c>
      <c r="AH15" s="4">
        <f>IF((SUM(M$57:M$58)-SUM(L$57:L$58)=0),0,1)</f>
        <v>0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Резкая контратака "Авангард".  Бьёт Караванский П.("Авангард")! ГОЛ!!! Караванский П. переигрывает голкипера. СЧЁТ 1:2!</v>
      </c>
      <c r="AA16" s="4"/>
      <c r="AB16" s="4">
        <f>COUNTIF($N$4:$N$7,1)</f>
        <v>1</v>
      </c>
      <c r="AC16" s="4">
        <f>COUNTIF($N$4:$N$7,0)</f>
        <v>3</v>
      </c>
      <c r="AD16" s="4">
        <f>COUNTIF($N$4:$N$7,2)</f>
        <v>0</v>
      </c>
      <c r="AE16" s="4">
        <f>COUNTIF($N$10:$N$13,1)</f>
        <v>4</v>
      </c>
      <c r="AF16" s="4">
        <f>COUNTIF($N$10:$N$13,0)</f>
        <v>0</v>
      </c>
      <c r="AG16" s="4">
        <f>COUNTIF($N$10:$N$13,2)</f>
        <v>0</v>
      </c>
      <c r="AH16" s="4">
        <f>IF((SUM(N$57:N$58)-SUM(M$57:M$58)=0),0,1)</f>
        <v>1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0:1 (4) - Беленко И. (Беглый В.), 0:2 (7) - Беглый В. (Жердев Н.), 1:2 (12) - Караванский П. (Караванская М.), 2:2 (15) - Караванский П. (Караванская М.),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"Авангард" переходит в атаку </v>
      </c>
      <c r="AA17" s="4"/>
      <c r="AB17" s="4">
        <f>COUNTIF($O$4:$O$7,1)</f>
        <v>2</v>
      </c>
      <c r="AC17" s="4">
        <f>COUNTIF($O$4:$O$7,0)</f>
        <v>1</v>
      </c>
      <c r="AD17" s="4">
        <f>COUNTIF($O$4:$O$7,2)</f>
        <v>1</v>
      </c>
      <c r="AE17" s="4">
        <f>COUNTIF($O$10:$O$13,1)</f>
        <v>3</v>
      </c>
      <c r="AF17" s="4">
        <f>COUNTIF($O$10:$O$13,0)</f>
        <v>1</v>
      </c>
      <c r="AG17" s="4">
        <f>COUNTIF($O$10:$O$13,2)</f>
        <v>0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Гол, как говорится, назревает</v>
      </c>
      <c r="AA18" s="4"/>
      <c r="AB18" s="4">
        <f>COUNTIF($P$4:$P$7,1)</f>
        <v>0</v>
      </c>
      <c r="AC18" s="4">
        <f>COUNTIF($P$4:$P$7,0)</f>
        <v>0</v>
      </c>
      <c r="AD18" s="4">
        <f>COUNTIF($P$4:$P$7,2)</f>
        <v>4</v>
      </c>
      <c r="AE18" s="4">
        <f>COUNTIF($P$10:$P$13,1)</f>
        <v>0</v>
      </c>
      <c r="AF18" s="4">
        <f>COUNTIF($P$10:$P$13,0)</f>
        <v>1</v>
      </c>
      <c r="AG18" s="4">
        <f>COUNTIF($P$10:$P$13,2)</f>
        <v>3</v>
      </c>
      <c r="AH18" s="4">
        <f>IF((SUM(P$57:P$58)-SUM(O$57:O$58)=0),0,1)</f>
        <v>0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Караванский П.("Авангард") бьет по воротам!  ГОЛ!!! Караванский П. переигрывает голкипера. СЧЁТ 2:2!</v>
      </c>
      <c r="AA19" s="4"/>
      <c r="AB19" s="4">
        <f>COUNTIF($Q$4:$Q$7,1)</f>
        <v>2</v>
      </c>
      <c r="AC19" s="4">
        <f>COUNTIF($Q$4:$Q$7,0)</f>
        <v>2</v>
      </c>
      <c r="AD19" s="4">
        <f>COUNTIF($Q$4:$Q$7,2)</f>
        <v>0</v>
      </c>
      <c r="AE19" s="4">
        <f>COUNTIF($Q$10:$Q$13,1)</f>
        <v>1</v>
      </c>
      <c r="AF19" s="4">
        <f>COUNTIF($Q$10:$Q$13,0)</f>
        <v>1</v>
      </c>
      <c r="AG19" s="4">
        <f>COUNTIF($Q$10:$Q$13,2)</f>
        <v>2</v>
      </c>
      <c r="AH19" s="4">
        <f>IF((SUM(Q$57:Q$58)-SUM(P$57:P$58)=0),0,1)</f>
        <v>1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"Авангард" (27): Караванский П.-7, Караванская М.-8, Аксёнов О.-7, Лебедев А.-5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"Черноморец" переходит в атаку </v>
      </c>
      <c r="AA20" s="4"/>
      <c r="AB20" s="4">
        <f>COUNTIF($R$4:$R$7,1)</f>
        <v>3</v>
      </c>
      <c r="AC20" s="4">
        <f>COUNTIF($R$4:$R$7,0)</f>
        <v>1</v>
      </c>
      <c r="AD20" s="4">
        <f>COUNTIF($R$4:$R$7,2)</f>
        <v>0</v>
      </c>
      <c r="AE20" s="4">
        <f>COUNTIF($R$10:$R$13,1)</f>
        <v>2</v>
      </c>
      <c r="AF20" s="4">
        <f>COUNTIF($R$10:$R$13,0)</f>
        <v>0</v>
      </c>
      <c r="AG20" s="4">
        <f>COUNTIF($R$10:$R$13,2)</f>
        <v>2</v>
      </c>
      <c r="AH20" s="4">
        <f>IF((SUM(R$57:R$58)-SUM(Q$57:Q$58)=0),0,1)</f>
        <v>0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"Черноморец" (31): Беленко И.-7, Беглый В.-10, Жердев Н.-7, авто-7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0</v>
      </c>
      <c r="D24" s="46">
        <f aca="true" t="shared" si="2" ref="D24:R24">IF(D30="G1",1,IF(AND(D30="C1",D32=0),1,IF(AND(D30="C1",D32=1),3,0)))</f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3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1</v>
      </c>
      <c r="O24" s="46">
        <f t="shared" si="2"/>
        <v>0</v>
      </c>
      <c r="P24" s="46">
        <f t="shared" si="2"/>
        <v>0</v>
      </c>
      <c r="Q24" s="46">
        <f t="shared" si="2"/>
        <v>1</v>
      </c>
      <c r="R24" s="46">
        <f t="shared" si="2"/>
        <v>0</v>
      </c>
      <c r="S24" s="46">
        <f>COUNTIF(C24:J24,1)</f>
        <v>0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3</v>
      </c>
      <c r="D25" s="46">
        <f aca="true" t="shared" si="3" ref="D25:Q25">SUM(D26:D29)</f>
        <v>0</v>
      </c>
      <c r="E25" s="46">
        <f t="shared" si="3"/>
        <v>4</v>
      </c>
      <c r="F25" s="46">
        <f t="shared" si="3"/>
        <v>1</v>
      </c>
      <c r="G25" s="46">
        <f t="shared" si="3"/>
        <v>0</v>
      </c>
      <c r="H25" s="46">
        <f t="shared" si="3"/>
        <v>3</v>
      </c>
      <c r="I25" s="46">
        <f t="shared" si="3"/>
        <v>0</v>
      </c>
      <c r="J25" s="46">
        <f t="shared" si="3"/>
        <v>4</v>
      </c>
      <c r="K25" s="46">
        <f t="shared" si="3"/>
        <v>2</v>
      </c>
      <c r="L25" s="46">
        <f t="shared" si="3"/>
        <v>1</v>
      </c>
      <c r="M25" s="46">
        <f t="shared" si="3"/>
        <v>3</v>
      </c>
      <c r="N25" s="46">
        <f t="shared" si="3"/>
        <v>3</v>
      </c>
      <c r="O25" s="46">
        <f t="shared" si="3"/>
        <v>1</v>
      </c>
      <c r="P25" s="46">
        <f t="shared" si="3"/>
        <v>0</v>
      </c>
      <c r="Q25" s="46">
        <f t="shared" si="3"/>
        <v>2</v>
      </c>
      <c r="R25" s="46">
        <f>SUM(R26:R29)+1</f>
        <v>1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1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1</v>
      </c>
      <c r="K26" s="46">
        <f t="shared" si="4"/>
        <v>1</v>
      </c>
      <c r="L26" s="46">
        <f t="shared" si="4"/>
        <v>0</v>
      </c>
      <c r="M26" s="46">
        <f t="shared" si="4"/>
        <v>1</v>
      </c>
      <c r="N26" s="46">
        <f t="shared" si="4"/>
        <v>1</v>
      </c>
      <c r="O26" s="46">
        <f t="shared" si="4"/>
        <v>0</v>
      </c>
      <c r="P26" s="46">
        <f t="shared" si="4"/>
        <v>0</v>
      </c>
      <c r="Q26" s="46">
        <f t="shared" si="4"/>
        <v>1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1</v>
      </c>
      <c r="D27" s="46">
        <f t="shared" si="5"/>
        <v>0</v>
      </c>
      <c r="E27" s="46">
        <f t="shared" si="5"/>
        <v>1</v>
      </c>
      <c r="F27" s="46">
        <f t="shared" si="5"/>
        <v>1</v>
      </c>
      <c r="G27" s="46">
        <f t="shared" si="5"/>
        <v>0</v>
      </c>
      <c r="H27" s="46">
        <f t="shared" si="5"/>
        <v>1</v>
      </c>
      <c r="I27" s="46">
        <f t="shared" si="5"/>
        <v>0</v>
      </c>
      <c r="J27" s="46">
        <f t="shared" si="5"/>
        <v>1</v>
      </c>
      <c r="K27" s="46">
        <f t="shared" si="5"/>
        <v>0</v>
      </c>
      <c r="L27" s="46">
        <f t="shared" si="5"/>
        <v>0</v>
      </c>
      <c r="M27" s="46">
        <f t="shared" si="5"/>
        <v>1</v>
      </c>
      <c r="N27" s="46">
        <f t="shared" si="5"/>
        <v>1</v>
      </c>
      <c r="O27" s="46">
        <f t="shared" si="5"/>
        <v>0</v>
      </c>
      <c r="P27" s="46">
        <f t="shared" si="5"/>
        <v>0</v>
      </c>
      <c r="Q27" s="46">
        <f t="shared" si="5"/>
        <v>1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0</v>
      </c>
      <c r="D28" s="46">
        <f t="shared" si="5"/>
        <v>0</v>
      </c>
      <c r="E28" s="46">
        <f t="shared" si="5"/>
        <v>1</v>
      </c>
      <c r="F28" s="46">
        <f t="shared" si="5"/>
        <v>0</v>
      </c>
      <c r="G28" s="46">
        <f t="shared" si="5"/>
        <v>0</v>
      </c>
      <c r="H28" s="46">
        <f t="shared" si="5"/>
        <v>1</v>
      </c>
      <c r="I28" s="46">
        <f t="shared" si="5"/>
        <v>0</v>
      </c>
      <c r="J28" s="46">
        <f t="shared" si="5"/>
        <v>1</v>
      </c>
      <c r="K28" s="46">
        <f t="shared" si="5"/>
        <v>1</v>
      </c>
      <c r="L28" s="46">
        <f t="shared" si="5"/>
        <v>1</v>
      </c>
      <c r="M28" s="46">
        <f t="shared" si="5"/>
        <v>0</v>
      </c>
      <c r="N28" s="46">
        <f t="shared" si="5"/>
        <v>1</v>
      </c>
      <c r="O28" s="46">
        <f t="shared" si="5"/>
        <v>1</v>
      </c>
      <c r="P28" s="46">
        <f t="shared" si="5"/>
        <v>0</v>
      </c>
      <c r="Q28" s="46">
        <f t="shared" si="5"/>
        <v>0</v>
      </c>
      <c r="R28" s="46">
        <f t="shared" si="5"/>
        <v>0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1</v>
      </c>
      <c r="D29" s="46">
        <f t="shared" si="5"/>
        <v>0</v>
      </c>
      <c r="E29" s="46">
        <f t="shared" si="5"/>
        <v>1</v>
      </c>
      <c r="F29" s="46">
        <f t="shared" si="5"/>
        <v>0</v>
      </c>
      <c r="G29" s="46">
        <f t="shared" si="5"/>
        <v>0</v>
      </c>
      <c r="H29" s="46">
        <f t="shared" si="5"/>
        <v>1</v>
      </c>
      <c r="I29" s="46">
        <f t="shared" si="5"/>
        <v>0</v>
      </c>
      <c r="J29" s="46">
        <f t="shared" si="5"/>
        <v>1</v>
      </c>
      <c r="K29" s="46">
        <f t="shared" si="5"/>
        <v>0</v>
      </c>
      <c r="L29" s="46">
        <f t="shared" si="5"/>
        <v>0</v>
      </c>
      <c r="M29" s="46">
        <f t="shared" si="5"/>
        <v>1</v>
      </c>
      <c r="N29" s="46">
        <f t="shared" si="5"/>
        <v>0</v>
      </c>
      <c r="O29" s="46">
        <f t="shared" si="5"/>
        <v>0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B2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B2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B2</v>
      </c>
      <c r="F30" s="46" t="str">
        <f t="shared" si="6"/>
        <v>G2</v>
      </c>
      <c r="G30" s="46" t="str">
        <f t="shared" si="6"/>
        <v>A</v>
      </c>
      <c r="H30" s="46" t="str">
        <f t="shared" si="6"/>
        <v>A</v>
      </c>
      <c r="I30" s="46" t="str">
        <f t="shared" si="6"/>
        <v>G2</v>
      </c>
      <c r="J30" s="46" t="str">
        <f t="shared" si="6"/>
        <v>C1</v>
      </c>
      <c r="K30" s="46" t="str">
        <f>IF(K25=K31,"A",IF(K25-K31=1,"B1",IF(K25-K31=2,"C1",IF(K25-K31&gt;2,"G1",IF(K31-K25=1,"B2",IF(K31-K25=2,"C2",IF(K31-K25&gt;2,"G2")))))))</f>
        <v>A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B2</v>
      </c>
      <c r="M30" s="46" t="str">
        <f t="shared" si="7"/>
        <v>C2</v>
      </c>
      <c r="N30" s="46" t="str">
        <f t="shared" si="7"/>
        <v>C1</v>
      </c>
      <c r="O30" s="46" t="str">
        <f t="shared" si="7"/>
        <v>B1</v>
      </c>
      <c r="P30" s="46" t="str">
        <f t="shared" si="7"/>
        <v>B1</v>
      </c>
      <c r="Q30" s="46" t="str">
        <f t="shared" si="7"/>
        <v>C1</v>
      </c>
      <c r="R30" s="46" t="str">
        <f t="shared" si="7"/>
        <v>B2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4</v>
      </c>
      <c r="D31" s="46">
        <f aca="true" t="shared" si="8" ref="D31:R31">SUM(D32:D35)</f>
        <v>0</v>
      </c>
      <c r="E31" s="46">
        <f t="shared" si="8"/>
        <v>4</v>
      </c>
      <c r="F31" s="46">
        <f t="shared" si="8"/>
        <v>4</v>
      </c>
      <c r="G31" s="46">
        <f t="shared" si="8"/>
        <v>0</v>
      </c>
      <c r="H31" s="46">
        <f t="shared" si="8"/>
        <v>3</v>
      </c>
      <c r="I31" s="46">
        <f t="shared" si="8"/>
        <v>3</v>
      </c>
      <c r="J31" s="46">
        <f t="shared" si="8"/>
        <v>2</v>
      </c>
      <c r="K31" s="46">
        <f t="shared" si="8"/>
        <v>2</v>
      </c>
      <c r="L31" s="46">
        <f t="shared" si="8"/>
        <v>2</v>
      </c>
      <c r="M31" s="46">
        <f t="shared" si="8"/>
        <v>4</v>
      </c>
      <c r="N31" s="46">
        <f t="shared" si="8"/>
        <v>0</v>
      </c>
      <c r="O31" s="46">
        <f t="shared" si="8"/>
        <v>0</v>
      </c>
      <c r="P31" s="46">
        <f t="shared" si="8"/>
        <v>0</v>
      </c>
      <c r="Q31" s="46">
        <f t="shared" si="8"/>
        <v>1</v>
      </c>
      <c r="R31" s="46">
        <f t="shared" si="8"/>
        <v>2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1</v>
      </c>
      <c r="D32" s="46">
        <f t="shared" si="5"/>
        <v>0</v>
      </c>
      <c r="E32" s="46">
        <f t="shared" si="5"/>
        <v>1</v>
      </c>
      <c r="F32" s="46">
        <f t="shared" si="5"/>
        <v>1</v>
      </c>
      <c r="G32" s="46">
        <f t="shared" si="5"/>
        <v>0</v>
      </c>
      <c r="H32" s="46">
        <f t="shared" si="5"/>
        <v>0</v>
      </c>
      <c r="I32" s="46">
        <f t="shared" si="5"/>
        <v>0</v>
      </c>
      <c r="J32" s="46">
        <f t="shared" si="5"/>
        <v>1</v>
      </c>
      <c r="K32" s="46">
        <f t="shared" si="5"/>
        <v>1</v>
      </c>
      <c r="L32" s="46">
        <f t="shared" si="5"/>
        <v>1</v>
      </c>
      <c r="M32" s="46">
        <f t="shared" si="5"/>
        <v>1</v>
      </c>
      <c r="N32" s="46">
        <f t="shared" si="5"/>
        <v>0</v>
      </c>
      <c r="O32" s="46">
        <f t="shared" si="5"/>
        <v>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1</v>
      </c>
      <c r="D33" s="46">
        <f t="shared" si="5"/>
        <v>0</v>
      </c>
      <c r="E33" s="46">
        <f t="shared" si="5"/>
        <v>1</v>
      </c>
      <c r="F33" s="46">
        <f t="shared" si="5"/>
        <v>1</v>
      </c>
      <c r="G33" s="46">
        <f t="shared" si="5"/>
        <v>0</v>
      </c>
      <c r="H33" s="46">
        <f t="shared" si="5"/>
        <v>1</v>
      </c>
      <c r="I33" s="46">
        <f t="shared" si="5"/>
        <v>1</v>
      </c>
      <c r="J33" s="46">
        <f t="shared" si="5"/>
        <v>1</v>
      </c>
      <c r="K33" s="46">
        <f t="shared" si="5"/>
        <v>1</v>
      </c>
      <c r="L33" s="46">
        <f t="shared" si="5"/>
        <v>1</v>
      </c>
      <c r="M33" s="46">
        <f t="shared" si="5"/>
        <v>1</v>
      </c>
      <c r="N33" s="46">
        <f t="shared" si="5"/>
        <v>0</v>
      </c>
      <c r="O33" s="46">
        <f t="shared" si="5"/>
        <v>0</v>
      </c>
      <c r="P33" s="46">
        <f t="shared" si="5"/>
        <v>0</v>
      </c>
      <c r="Q33" s="46">
        <f t="shared" si="5"/>
        <v>1</v>
      </c>
      <c r="R33" s="46">
        <f t="shared" si="5"/>
        <v>0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1</v>
      </c>
      <c r="D34" s="46">
        <f t="shared" si="5"/>
        <v>0</v>
      </c>
      <c r="E34" s="46">
        <f t="shared" si="5"/>
        <v>1</v>
      </c>
      <c r="F34" s="46">
        <f t="shared" si="5"/>
        <v>1</v>
      </c>
      <c r="G34" s="46">
        <f t="shared" si="5"/>
        <v>0</v>
      </c>
      <c r="H34" s="46">
        <f t="shared" si="5"/>
        <v>1</v>
      </c>
      <c r="I34" s="46">
        <f t="shared" si="5"/>
        <v>1</v>
      </c>
      <c r="J34" s="46">
        <f t="shared" si="5"/>
        <v>0</v>
      </c>
      <c r="K34" s="46">
        <f t="shared" si="5"/>
        <v>0</v>
      </c>
      <c r="L34" s="46">
        <f t="shared" si="5"/>
        <v>0</v>
      </c>
      <c r="M34" s="46">
        <f t="shared" si="5"/>
        <v>1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46">
        <f t="shared" si="5"/>
        <v>1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1</v>
      </c>
      <c r="D35" s="46">
        <f t="shared" si="5"/>
        <v>0</v>
      </c>
      <c r="E35" s="46">
        <f t="shared" si="5"/>
        <v>1</v>
      </c>
      <c r="F35" s="46">
        <f t="shared" si="5"/>
        <v>1</v>
      </c>
      <c r="G35" s="46">
        <f t="shared" si="5"/>
        <v>0</v>
      </c>
      <c r="H35" s="46">
        <f t="shared" si="5"/>
        <v>1</v>
      </c>
      <c r="I35" s="46">
        <f t="shared" si="5"/>
        <v>1</v>
      </c>
      <c r="J35" s="46">
        <f t="shared" si="5"/>
        <v>0</v>
      </c>
      <c r="K35" s="46">
        <f t="shared" si="5"/>
        <v>0</v>
      </c>
      <c r="L35" s="46">
        <f t="shared" si="5"/>
        <v>0</v>
      </c>
      <c r="M35" s="46">
        <f t="shared" si="5"/>
        <v>1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0</v>
      </c>
      <c r="R35" s="46">
        <f t="shared" si="5"/>
        <v>1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0</v>
      </c>
      <c r="D36" s="46">
        <f aca="true" t="shared" si="9" ref="D36:R36">IF(D30="G2",1,IF(AND(D30="C2",D26=0),1,IF(AND(D30="C2",D26=1),3,0)))</f>
        <v>0</v>
      </c>
      <c r="E36" s="46">
        <f t="shared" si="9"/>
        <v>0</v>
      </c>
      <c r="F36" s="46">
        <f t="shared" si="9"/>
        <v>1</v>
      </c>
      <c r="G36" s="46">
        <f t="shared" si="9"/>
        <v>0</v>
      </c>
      <c r="H36" s="46">
        <f t="shared" si="9"/>
        <v>0</v>
      </c>
      <c r="I36" s="46">
        <f t="shared" si="9"/>
        <v>1</v>
      </c>
      <c r="J36" s="46">
        <f t="shared" si="9"/>
        <v>0</v>
      </c>
      <c r="K36" s="46">
        <f t="shared" si="9"/>
        <v>0</v>
      </c>
      <c r="L36" s="46">
        <f t="shared" si="9"/>
        <v>0</v>
      </c>
      <c r="M36" s="46">
        <f t="shared" si="9"/>
        <v>3</v>
      </c>
      <c r="N36" s="46">
        <f t="shared" si="9"/>
        <v>0</v>
      </c>
      <c r="O36" s="46">
        <f t="shared" si="9"/>
        <v>0</v>
      </c>
      <c r="P36" s="46">
        <f t="shared" si="9"/>
        <v>0</v>
      </c>
      <c r="Q36" s="46">
        <f t="shared" si="9"/>
        <v>0</v>
      </c>
      <c r="R36" s="46">
        <f t="shared" si="9"/>
        <v>0</v>
      </c>
      <c r="S36" s="46">
        <f>COUNTIF(C36:J36,1)</f>
        <v>2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 t="str">
        <f>IF(C26=1,$B4,IF(C27=1,$B5,IF(C28=1,$B6,IF(C29=1,$B7,""))))</f>
        <v>Караванский П.</v>
      </c>
      <c r="D37" s="46">
        <f aca="true" t="shared" si="10" ref="D37:R37">IF(D26=1,$B4,IF(D27=1,$B5,IF(D28=1,$B6,IF(D29=1,$B7,""))))</f>
      </c>
      <c r="E37" s="46" t="str">
        <f t="shared" si="10"/>
        <v>Караванский П.</v>
      </c>
      <c r="F37" s="46" t="str">
        <f t="shared" si="10"/>
        <v>Караванская М.</v>
      </c>
      <c r="G37" s="46">
        <f t="shared" si="10"/>
      </c>
      <c r="H37" s="46" t="str">
        <f t="shared" si="10"/>
        <v>Караванская М.</v>
      </c>
      <c r="I37" s="46">
        <f t="shared" si="10"/>
      </c>
      <c r="J37" s="46" t="str">
        <f t="shared" si="10"/>
        <v>Караванский П.</v>
      </c>
      <c r="K37" s="46" t="str">
        <f t="shared" si="10"/>
        <v>Караванский П.</v>
      </c>
      <c r="L37" s="46" t="str">
        <f t="shared" si="10"/>
        <v>Аксёнов О.</v>
      </c>
      <c r="M37" s="46" t="str">
        <f t="shared" si="10"/>
        <v>Караванский П.</v>
      </c>
      <c r="N37" s="46" t="str">
        <f t="shared" si="10"/>
        <v>Караванский П.</v>
      </c>
      <c r="O37" s="46" t="str">
        <f t="shared" si="10"/>
        <v>Аксёнов О.</v>
      </c>
      <c r="P37" s="46">
        <f t="shared" si="10"/>
      </c>
      <c r="Q37" s="46" t="str">
        <f t="shared" si="10"/>
        <v>Караванский П.</v>
      </c>
      <c r="R37" s="46">
        <f t="shared" si="10"/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Караванская М.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Караванская М.</v>
      </c>
      <c r="F38" s="46" t="str">
        <f aca="true" t="shared" si="11" ref="F38:R38">IF(F26=1,IF(F27=1,$B5,IF(F28=1,$B6,IF(F29=1,$B7,"штр."))),IF(F27=1,IF(F28=1,$B6,IF(F29=1,$B7,"штр.")),IF(F28=1,IF(F29=1,$B7,"штр."),"штр.")))</f>
        <v>штр.</v>
      </c>
      <c r="G38" s="46" t="str">
        <f t="shared" si="11"/>
        <v>штр.</v>
      </c>
      <c r="H38" s="46" t="str">
        <f t="shared" si="11"/>
        <v>Аксёнов О.</v>
      </c>
      <c r="I38" s="46" t="str">
        <f t="shared" si="11"/>
        <v>штр.</v>
      </c>
      <c r="J38" s="46" t="str">
        <f t="shared" si="11"/>
        <v>Караванская М.</v>
      </c>
      <c r="K38" s="46" t="str">
        <f t="shared" si="11"/>
        <v>Аксёнов О.</v>
      </c>
      <c r="L38" s="46" t="str">
        <f t="shared" si="11"/>
        <v>штр.</v>
      </c>
      <c r="M38" s="46" t="str">
        <f t="shared" si="11"/>
        <v>Караванская М.</v>
      </c>
      <c r="N38" s="46" t="str">
        <f t="shared" si="11"/>
        <v>Караванская М.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Караванская М.</v>
      </c>
      <c r="R38" s="46" t="str">
        <f t="shared" si="11"/>
        <v>штр.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Караванский П. спасает свою команду</v>
      </c>
      <c r="D39" s="46" t="str">
        <f aca="true" t="shared" si="12" ref="D39:R39">IF(D26=1,CONCATENATE($B4,$W34),CONCATENATE($W35,D43,$X35,D57,":",D58,"!"))</f>
        <v> ГОЛ!!!  переигрывает голкипера. СЧЁТ 0:0!</v>
      </c>
      <c r="E39" s="46" t="str">
        <f t="shared" si="12"/>
        <v>Караванский П. спасает свою команду</v>
      </c>
      <c r="F39" s="46" t="str">
        <f t="shared" si="12"/>
        <v> ГОЛ!!! Беленко И. переигрывает голкипера. СЧЁТ 0:1!</v>
      </c>
      <c r="G39" s="46" t="str">
        <f t="shared" si="12"/>
        <v> ГОЛ!!!  переигрывает голкипера. СЧЁТ 0:1!</v>
      </c>
      <c r="H39" s="46" t="str">
        <f t="shared" si="12"/>
        <v> ГОЛ!!! Беглый В. переигрывает голкипера. СЧЁТ 0:1!</v>
      </c>
      <c r="I39" s="46" t="str">
        <f t="shared" si="12"/>
        <v> ГОЛ!!! Беглый В. переигрывает голкипера. СЧЁТ 0:2!</v>
      </c>
      <c r="J39" s="46" t="str">
        <f t="shared" si="12"/>
        <v>Караванский П. спасает свою команду</v>
      </c>
      <c r="K39" s="46" t="str">
        <f t="shared" si="12"/>
        <v>Караванский П. спасает свою команду</v>
      </c>
      <c r="L39" s="46" t="str">
        <f t="shared" si="12"/>
        <v> ГОЛ!!! Беленко И. переигрывает голкипера. СЧЁТ 0:2!</v>
      </c>
      <c r="M39" s="46" t="str">
        <f t="shared" si="12"/>
        <v>Караванский П. спасает свою команду</v>
      </c>
      <c r="N39" s="46" t="str">
        <f t="shared" si="12"/>
        <v>Караванский П. спасает свою команду</v>
      </c>
      <c r="O39" s="46" t="str">
        <f t="shared" si="12"/>
        <v> ГОЛ!!!  переигрывает голкипера. СЧЁТ 1:2!</v>
      </c>
      <c r="P39" s="46" t="str">
        <f t="shared" si="12"/>
        <v> ГОЛ!!!  переигрывает голкипера. СЧЁТ 1:2!</v>
      </c>
      <c r="Q39" s="46" t="str">
        <f t="shared" si="12"/>
        <v>Караванский П. спасает свою команду</v>
      </c>
      <c r="R39" s="46" t="str">
        <f t="shared" si="12"/>
        <v> ГОЛ!!! Жердев Н. переигрывает голкипера. СЧЁТ 2:2!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"Черноморец" переходит в атаку 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Мяч остается в центре поля</v>
      </c>
      <c r="E40" s="46" t="str">
        <f t="shared" si="13"/>
        <v>Мяч остается в центре поля</v>
      </c>
      <c r="F40" s="46" t="str">
        <f t="shared" si="13"/>
        <v>Вдруг Беленко И.("Черноморец") дальним ударом забивает ГОЛ!!! СЧЁТ 0:1!</v>
      </c>
      <c r="G40" s="46" t="str">
        <f t="shared" si="13"/>
        <v>Мяч остается в центре поля</v>
      </c>
      <c r="H40" s="46" t="str">
        <f t="shared" si="13"/>
        <v>Мяч остается в центре поля</v>
      </c>
      <c r="I40" s="46" t="str">
        <f t="shared" si="13"/>
        <v>Вдруг Беглый В.("Черноморец") дальним ударом забивает ГОЛ!!! СЧЁТ 0:2!</v>
      </c>
      <c r="J40" s="46" t="str">
        <f t="shared" si="13"/>
        <v>"Авангард" проводит быструю атаку. Выходит Караванский П. 1 на 1.Беленко И. спасает свою команду</v>
      </c>
      <c r="K40" s="46" t="str">
        <f t="shared" si="13"/>
        <v>Мяч остается в центре поля</v>
      </c>
      <c r="L40" s="46" t="str">
        <f t="shared" si="13"/>
        <v>"Черноморец" переходит в атаку </v>
      </c>
      <c r="M40" s="46" t="str">
        <f t="shared" si="13"/>
        <v>"Черноморец" переходит в атаку </v>
      </c>
      <c r="N40" s="46" t="str">
        <f t="shared" si="13"/>
        <v>Вдруг Караванский П.("Авангард") дальним ударом забивает ГОЛ!!! СЧЁТ 1:2!</v>
      </c>
      <c r="O40" s="46" t="str">
        <f t="shared" si="13"/>
        <v>"Авангард" переходит в атаку </v>
      </c>
      <c r="P40" s="46" t="str">
        <f t="shared" si="13"/>
        <v>Мяч остается в центре поля</v>
      </c>
      <c r="Q40" s="46" t="str">
        <f t="shared" si="13"/>
        <v>"Авангард" переходит в атаку </v>
      </c>
      <c r="R40" s="46" t="str">
        <f t="shared" si="13"/>
        <v>"Черноморец" переходит в атаку 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str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B2</v>
      </c>
      <c r="E41" s="46" t="str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B2</v>
      </c>
      <c r="F41" s="46" t="str">
        <f t="shared" si="14"/>
        <v>G2</v>
      </c>
      <c r="G41" s="46" t="b">
        <f t="shared" si="14"/>
        <v>0</v>
      </c>
      <c r="H41" s="46" t="b">
        <f t="shared" si="14"/>
        <v>0</v>
      </c>
      <c r="I41" s="46" t="b">
        <f t="shared" si="14"/>
        <v>0</v>
      </c>
      <c r="J41" s="46" t="b">
        <f t="shared" si="14"/>
        <v>0</v>
      </c>
      <c r="K41" s="46" t="str">
        <f t="shared" si="14"/>
        <v>B1</v>
      </c>
      <c r="L41" s="46" t="b">
        <f t="shared" si="14"/>
        <v>0</v>
      </c>
      <c r="M41" s="46" t="str">
        <f t="shared" si="14"/>
        <v>C2</v>
      </c>
      <c r="N41" s="46" t="str">
        <f t="shared" si="14"/>
        <v>C1</v>
      </c>
      <c r="O41" s="46" t="str">
        <f t="shared" si="14"/>
        <v>C1</v>
      </c>
      <c r="P41" s="46" t="str">
        <f t="shared" si="14"/>
        <v>B1</v>
      </c>
      <c r="Q41" s="46" t="str">
        <f t="shared" si="14"/>
        <v>C1</v>
      </c>
      <c r="R41" s="46" t="str">
        <f t="shared" si="14"/>
        <v>A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Беленко И. спасает свою команду</v>
      </c>
      <c r="D42" s="46" t="str">
        <f aca="true" t="shared" si="15" ref="D42:R42">IF(D32=1,CONCATENATE($B10,$W34),CONCATENATE($W35,D37,$X35,D57,":",D58,"!"))</f>
        <v> ГОЛ!!!  переигрывает голкипера. СЧЁТ 0:0!</v>
      </c>
      <c r="E42" s="46" t="str">
        <f t="shared" si="15"/>
        <v>Беленко И. спасает свою команду</v>
      </c>
      <c r="F42" s="46" t="str">
        <f t="shared" si="15"/>
        <v>Беленко И. спасает свою команду</v>
      </c>
      <c r="G42" s="46" t="str">
        <f t="shared" si="15"/>
        <v> ГОЛ!!!  переигрывает голкипера. СЧЁТ 0:1!</v>
      </c>
      <c r="H42" s="46" t="str">
        <f t="shared" si="15"/>
        <v> ГОЛ!!! Караванская М. переигрывает голкипера. СЧЁТ 0:1!</v>
      </c>
      <c r="I42" s="46" t="str">
        <f t="shared" si="15"/>
        <v> ГОЛ!!!  переигрывает голкипера. СЧЁТ 0:2!</v>
      </c>
      <c r="J42" s="46" t="str">
        <f t="shared" si="15"/>
        <v>Беленко И. спасает свою команду</v>
      </c>
      <c r="K42" s="46" t="str">
        <f t="shared" si="15"/>
        <v>Беленко И. спасает свою команду</v>
      </c>
      <c r="L42" s="46" t="str">
        <f t="shared" si="15"/>
        <v>Беленко И. спасает свою команду</v>
      </c>
      <c r="M42" s="46" t="str">
        <f t="shared" si="15"/>
        <v>Беленко И. спасает свою команду</v>
      </c>
      <c r="N42" s="46" t="str">
        <f t="shared" si="15"/>
        <v> ГОЛ!!! Караванский П. переигрывает голкипера. СЧЁТ 1:2!</v>
      </c>
      <c r="O42" s="46" t="str">
        <f t="shared" si="15"/>
        <v> ГОЛ!!! Аксёнов О. переигрывает голкипера. СЧЁТ 1:2!</v>
      </c>
      <c r="P42" s="46" t="str">
        <f t="shared" si="15"/>
        <v> ГОЛ!!!  переигрывает голкипера. СЧЁТ 1:2!</v>
      </c>
      <c r="Q42" s="46" t="str">
        <f t="shared" si="15"/>
        <v> ГОЛ!!! Караванский П. переигрывает голкипера. СЧЁТ 2:2!</v>
      </c>
      <c r="R42" s="46" t="str">
        <f t="shared" si="15"/>
        <v> ГОЛ!!!  переигрывает голкипера. СЧЁТ 2:2!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Беленко И.</v>
      </c>
      <c r="D43" s="46">
        <f aca="true" t="shared" si="16" ref="D43:R43">IF(D32=1,$B10,IF(D33=1,$B11,IF(D34=1,$B12,IF(D35=1,$B13,""))))</f>
      </c>
      <c r="E43" s="46" t="str">
        <f t="shared" si="16"/>
        <v>Беленко И.</v>
      </c>
      <c r="F43" s="46" t="str">
        <f t="shared" si="16"/>
        <v>Беленко И.</v>
      </c>
      <c r="G43" s="46">
        <f t="shared" si="16"/>
      </c>
      <c r="H43" s="46" t="str">
        <f t="shared" si="16"/>
        <v>Беглый В.</v>
      </c>
      <c r="I43" s="46" t="str">
        <f t="shared" si="16"/>
        <v>Беглый В.</v>
      </c>
      <c r="J43" s="46" t="str">
        <f t="shared" si="16"/>
        <v>Беленко И.</v>
      </c>
      <c r="K43" s="46" t="str">
        <f t="shared" si="16"/>
        <v>Беленко И.</v>
      </c>
      <c r="L43" s="46" t="str">
        <f t="shared" si="16"/>
        <v>Беленко И.</v>
      </c>
      <c r="M43" s="46" t="str">
        <f t="shared" si="16"/>
        <v>Беленко И.</v>
      </c>
      <c r="N43" s="46">
        <f t="shared" si="16"/>
      </c>
      <c r="O43" s="46">
        <f t="shared" si="16"/>
      </c>
      <c r="P43" s="46">
        <f t="shared" si="16"/>
      </c>
      <c r="Q43" s="46" t="str">
        <f t="shared" si="16"/>
        <v>Беглый В.</v>
      </c>
      <c r="R43" s="46" t="str">
        <f t="shared" si="16"/>
        <v>Жердев Н.</v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Беглый В.</v>
      </c>
      <c r="D44" s="46" t="str">
        <f t="shared" si="17"/>
        <v>штр.</v>
      </c>
      <c r="E44" s="46" t="str">
        <f t="shared" si="17"/>
        <v>Беглый В.</v>
      </c>
      <c r="F44" s="46" t="str">
        <f t="shared" si="17"/>
        <v>Беглый В.</v>
      </c>
      <c r="G44" s="46" t="str">
        <f t="shared" si="17"/>
        <v>штр.</v>
      </c>
      <c r="H44" s="46" t="str">
        <f t="shared" si="17"/>
        <v>Жердев Н.</v>
      </c>
      <c r="I44" s="46" t="str">
        <f t="shared" si="17"/>
        <v>Жердев Н.</v>
      </c>
      <c r="J44" s="46" t="str">
        <f t="shared" si="17"/>
        <v>Беглый В.</v>
      </c>
      <c r="K44" s="46" t="str">
        <f t="shared" si="17"/>
        <v>Беглый В.</v>
      </c>
      <c r="L44" s="46" t="str">
        <f t="shared" si="17"/>
        <v>Беглый В.</v>
      </c>
      <c r="M44" s="46" t="str">
        <f t="shared" si="17"/>
        <v>Беглый В.</v>
      </c>
      <c r="N44" s="46" t="str">
        <f t="shared" si="17"/>
        <v>штр.</v>
      </c>
      <c r="O44" s="46" t="str">
        <f t="shared" si="17"/>
        <v>штр.</v>
      </c>
      <c r="P44" s="46" t="str">
        <f t="shared" si="17"/>
        <v>штр.</v>
      </c>
      <c r="Q44" s="46" t="str">
        <f t="shared" si="17"/>
        <v>штр.</v>
      </c>
      <c r="R44" s="46" t="str">
        <f t="shared" si="17"/>
        <v>авто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"Черноморец" отбивается. Мяч в центре поля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"Авангард" продолжает атаковать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"Авангард" продолжает атаковать</v>
      </c>
      <c r="F45" s="46" t="str">
        <f t="shared" si="18"/>
        <v>Резкая контратака "Черноморец".  Бьёт Беленко И.("Черноморец")! ГОЛ!!! Беленко И. переигрывает голкипера. СЧЁТ 0:1!</v>
      </c>
      <c r="G45" s="46" t="str">
        <f t="shared" si="18"/>
        <v>"Авангард" продолжает атаковать</v>
      </c>
      <c r="H45" s="46" t="str">
        <f t="shared" si="18"/>
        <v>"Авангард" продолжает атаковать</v>
      </c>
      <c r="I45" s="46" t="str">
        <f t="shared" si="18"/>
        <v>Резкая контратака "Черноморец".  Бьёт Беглый В.("Черноморец")! ГОЛ!!! Беглый В. переигрывает голкипера. СЧЁТ 0:2!</v>
      </c>
      <c r="J45" s="46" t="str">
        <f t="shared" si="18"/>
        <v>Караванский П.("Авангард") забивает ГОЛ! СЧЁТ 0:2!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"Авангард" продолжает атаковать</v>
      </c>
      <c r="L45" s="46" t="str">
        <f t="shared" si="18"/>
        <v>"Черноморец" отбивается. Мяч в центре поля</v>
      </c>
      <c r="M45" s="46" t="str">
        <f t="shared" si="18"/>
        <v>"Черноморец" отбивается. Мяч в центре поля</v>
      </c>
      <c r="N45" s="46" t="str">
        <f t="shared" si="18"/>
        <v>Караванский П.("Авангард") забивает ГОЛ! СЧЁТ 1:2!</v>
      </c>
      <c r="O45" s="46" t="str">
        <f t="shared" si="18"/>
        <v>Аксёнов О.("Авангард") со штрафного посылает мяч в ворота.  ГОЛ!!! Аксёнов О. переигрывает голкипера. СЧЁТ 1:2!</v>
      </c>
      <c r="P45" s="46" t="str">
        <f t="shared" si="18"/>
        <v>Гол, как говорится, назревает</v>
      </c>
      <c r="Q45" s="46" t="str">
        <f t="shared" si="18"/>
        <v>Караванский П.("Авангард") бьет по воротам!  ГОЛ!!! Караванский П. переигрывает голкипера. СЧЁТ 2:2!</v>
      </c>
      <c r="R45" s="46" t="str">
        <f t="shared" si="18"/>
        <v>"Черноморец" отбивается. Мяч в центре поля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Беленко И.("Черноморец") бьет по воротам! Караванский П. спасает свою команду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Гол, как говорится, назревает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Гол, как говорится, назревает</v>
      </c>
      <c r="F46" s="46" t="str">
        <f t="shared" si="19"/>
        <v>Беленко И.("Черноморец") забивает ГОЛ! СЧЁТ 0:1!</v>
      </c>
      <c r="G46" s="46" t="str">
        <f t="shared" si="19"/>
        <v>"Черноморец" продолжает атаковать</v>
      </c>
      <c r="H46" s="46" t="str">
        <f t="shared" si="19"/>
        <v>"Черноморец" продолжает атаковать</v>
      </c>
      <c r="I46" s="46" t="str">
        <f t="shared" si="19"/>
        <v>Беглый В.("Черноморец") забивает ГОЛ! СЧЁТ 0:2!</v>
      </c>
      <c r="J46" s="46" t="str">
        <f t="shared" si="19"/>
        <v>А вот уже "Авангард" в атаке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"Черноморец" продолжает атаковать</v>
      </c>
      <c r="L46" s="46" t="str">
        <f t="shared" si="19"/>
        <v>Беленко И.("Черноморец") бьет по воротам!  ГОЛ!!! Беленко И. переигрывает голкипера. СЧЁТ 0:2!</v>
      </c>
      <c r="M46" s="46" t="str">
        <f t="shared" si="19"/>
        <v>Беленко И.("Черноморец") бьет по воротам! Караванский П. спасает свою команду</v>
      </c>
      <c r="N46" s="46" t="str">
        <f t="shared" si="19"/>
        <v>Резкая контратака "Авангард".  Бьёт Караванский П.("Авангард")! ГОЛ!!! Караванский П. переигрывает голкипера. СЧЁТ 1:2!</v>
      </c>
      <c r="O46" s="46" t="str">
        <f t="shared" si="19"/>
        <v>"Авангард" отбивается. Мяч в центре поля</v>
      </c>
      <c r="P46" s="46" t="str">
        <f t="shared" si="19"/>
        <v>"Черноморец" продолжает атаковать</v>
      </c>
      <c r="Q46" s="46" t="str">
        <f t="shared" si="19"/>
        <v>"Авангард" отбивается. Мяч в центре поля</v>
      </c>
      <c r="R46" s="46" t="str">
        <f t="shared" si="19"/>
        <v>Жердев Н.("Черноморец") бьет по воротам!  ГОЛ!!! Жердев Н. переигрывает голкипера. СЧЁТ 2:2!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"Черноморец" переходит в атаку 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Гол, как говорится, назревает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Гол, как говорится, назревает</v>
      </c>
      <c r="G48" s="46" t="str">
        <f t="shared" si="20"/>
        <v>Беленко И.("Черноморец") забивает ГОЛ! СЧЁТ 0:1!</v>
      </c>
      <c r="H48" s="46" t="str">
        <f t="shared" si="20"/>
        <v>Мяч остается в центре поля</v>
      </c>
      <c r="I48" s="46" t="str">
        <f t="shared" si="20"/>
        <v>Команды пока не могут организовать атаку</v>
      </c>
      <c r="J48" s="46" t="str">
        <f t="shared" si="20"/>
        <v>Вдруг Беглый В.("Черноморец") дальним ударом забивает ГОЛ!!! СЧЁТ 0:2!</v>
      </c>
      <c r="K48" s="46" t="str">
        <f t="shared" si="20"/>
        <v>"Авангард" проводит быструю атаку. Выходит Караванский П. 1 на 1.Беленко И. спасает свою команду</v>
      </c>
      <c r="L48" s="46" t="str">
        <f>K40</f>
        <v>Мяч остается в центре поля</v>
      </c>
      <c r="M48" s="46" t="str">
        <f t="shared" si="20"/>
        <v>"Черноморец" переходит в атаку </v>
      </c>
      <c r="N48" s="46" t="str">
        <f t="shared" si="20"/>
        <v>Беленко И.("Черноморец") бьет по воротам! Караванский П. спасает свою команду</v>
      </c>
      <c r="O48" s="46" t="str">
        <f t="shared" si="20"/>
        <v>Резкая контратака "Авангард".  Бьёт Караванский П.("Авангард")! ГОЛ!!! Караванский П. переигрывает голкипера. СЧЁТ 1:2!</v>
      </c>
      <c r="P48" s="46" t="str">
        <f t="shared" si="20"/>
        <v>"Авангард" переходит в атаку </v>
      </c>
      <c r="Q48" s="46" t="str">
        <f t="shared" si="20"/>
        <v>Гол, как говорится, назревает</v>
      </c>
      <c r="R48" s="46" t="str">
        <f t="shared" si="20"/>
        <v>Караванский П.("Авангард") бьет по воротам!  ГОЛ!!! Караванский П. переигрывает голкипера. СЧЁТ 2:2!</v>
      </c>
      <c r="S48" s="4" t="str">
        <f t="shared" si="20"/>
        <v>"Черноморец" переходит в атаку 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>
        <f aca="true" t="shared" si="21" ref="D49:R49">IF(D24=1,D37,0)</f>
        <v>0</v>
      </c>
      <c r="E49" s="46">
        <f t="shared" si="21"/>
        <v>0</v>
      </c>
      <c r="F49" s="46">
        <f t="shared" si="21"/>
        <v>0</v>
      </c>
      <c r="G49" s="46">
        <f t="shared" si="21"/>
        <v>0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0</v>
      </c>
      <c r="M49" s="46">
        <f t="shared" si="21"/>
        <v>0</v>
      </c>
      <c r="N49" s="46" t="str">
        <f t="shared" si="21"/>
        <v>Караванский П.</v>
      </c>
      <c r="O49" s="46">
        <f t="shared" si="21"/>
        <v>0</v>
      </c>
      <c r="P49" s="46">
        <f t="shared" si="21"/>
        <v>0</v>
      </c>
      <c r="Q49" s="46" t="str">
        <f t="shared" si="21"/>
        <v>Караванский П.</v>
      </c>
      <c r="R49" s="46">
        <f t="shared" si="21"/>
        <v>0</v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>
        <f>IF(C36=1,C43,0)</f>
        <v>0</v>
      </c>
      <c r="D50" s="46">
        <f aca="true" t="shared" si="22" ref="D50:R50">IF(D36=1,D43,0)</f>
        <v>0</v>
      </c>
      <c r="E50" s="46">
        <f t="shared" si="22"/>
        <v>0</v>
      </c>
      <c r="F50" s="46" t="str">
        <f t="shared" si="22"/>
        <v>Беленко И.</v>
      </c>
      <c r="G50" s="46">
        <f t="shared" si="22"/>
        <v>0</v>
      </c>
      <c r="H50" s="46">
        <f t="shared" si="22"/>
        <v>0</v>
      </c>
      <c r="I50" s="46" t="str">
        <f t="shared" si="22"/>
        <v>Беглый В.</v>
      </c>
      <c r="J50" s="46">
        <f t="shared" si="22"/>
        <v>0</v>
      </c>
      <c r="K50" s="46">
        <f t="shared" si="22"/>
        <v>0</v>
      </c>
      <c r="L50" s="46">
        <f t="shared" si="22"/>
        <v>0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>
        <f t="shared" si="22"/>
        <v>0</v>
      </c>
      <c r="Q50" s="46">
        <f t="shared" si="22"/>
        <v>0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>
        <f aca="true" t="shared" si="23" ref="D51:R51">IF(D24=1,D38,0)</f>
        <v>0</v>
      </c>
      <c r="E51" s="46">
        <f t="shared" si="23"/>
        <v>0</v>
      </c>
      <c r="F51" s="46">
        <f t="shared" si="23"/>
        <v>0</v>
      </c>
      <c r="G51" s="46">
        <f t="shared" si="23"/>
        <v>0</v>
      </c>
      <c r="H51" s="46">
        <f t="shared" si="23"/>
        <v>0</v>
      </c>
      <c r="I51" s="46">
        <f t="shared" si="23"/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46" t="str">
        <f t="shared" si="23"/>
        <v>Караванская М.</v>
      </c>
      <c r="O51" s="46">
        <f t="shared" si="23"/>
        <v>0</v>
      </c>
      <c r="P51" s="46">
        <f t="shared" si="23"/>
        <v>0</v>
      </c>
      <c r="Q51" s="46" t="str">
        <f t="shared" si="23"/>
        <v>Караванская М.</v>
      </c>
      <c r="R51" s="46">
        <f t="shared" si="23"/>
        <v>0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>
        <f>IF(C36=1,C44,0)</f>
        <v>0</v>
      </c>
      <c r="D52" s="46">
        <f aca="true" t="shared" si="24" ref="D52:R52">IF(D36=1,D44,0)</f>
        <v>0</v>
      </c>
      <c r="E52" s="46">
        <f t="shared" si="24"/>
        <v>0</v>
      </c>
      <c r="F52" s="46" t="str">
        <f t="shared" si="24"/>
        <v>Беглый В.</v>
      </c>
      <c r="G52" s="46">
        <f t="shared" si="24"/>
        <v>0</v>
      </c>
      <c r="H52" s="46">
        <f t="shared" si="24"/>
        <v>0</v>
      </c>
      <c r="I52" s="46" t="str">
        <f t="shared" si="24"/>
        <v>Жердев Н.</v>
      </c>
      <c r="J52" s="46">
        <f t="shared" si="24"/>
        <v>0</v>
      </c>
      <c r="K52" s="46">
        <f t="shared" si="24"/>
        <v>0</v>
      </c>
      <c r="L52" s="46">
        <f t="shared" si="24"/>
        <v>0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>
        <f t="shared" si="24"/>
        <v>0</v>
      </c>
      <c r="Q52" s="46">
        <f t="shared" si="24"/>
        <v>0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>
        <f>IF(OR(C30="C1",C30="G1"),C37,IF(OR(C30="C2",C30="G2"),C43,0))</f>
        <v>0</v>
      </c>
      <c r="D53" s="46">
        <f aca="true" t="shared" si="25" ref="D53:R53">IF(OR(D30="C1",D30="G1"),D37,IF(OR(D30="C2",D30="G2"),D43,0))</f>
        <v>0</v>
      </c>
      <c r="E53" s="46">
        <f t="shared" si="25"/>
        <v>0</v>
      </c>
      <c r="F53" s="46" t="str">
        <f t="shared" si="25"/>
        <v>Беленко И.</v>
      </c>
      <c r="G53" s="46">
        <f t="shared" si="25"/>
        <v>0</v>
      </c>
      <c r="H53" s="46">
        <f t="shared" si="25"/>
        <v>0</v>
      </c>
      <c r="I53" s="46" t="str">
        <f t="shared" si="25"/>
        <v>Беглый В.</v>
      </c>
      <c r="J53" s="46" t="str">
        <f t="shared" si="25"/>
        <v>Караванский П.</v>
      </c>
      <c r="K53" s="46">
        <f t="shared" si="25"/>
        <v>0</v>
      </c>
      <c r="L53" s="46">
        <f t="shared" si="25"/>
        <v>0</v>
      </c>
      <c r="M53" s="46" t="str">
        <f t="shared" si="25"/>
        <v>Беленко И.</v>
      </c>
      <c r="N53" s="46" t="str">
        <f t="shared" si="25"/>
        <v>Караванский П.</v>
      </c>
      <c r="O53" s="46">
        <f t="shared" si="25"/>
        <v>0</v>
      </c>
      <c r="P53" s="46">
        <f t="shared" si="25"/>
        <v>0</v>
      </c>
      <c r="Q53" s="46" t="str">
        <f t="shared" si="25"/>
        <v>Караванский П.</v>
      </c>
      <c r="R53" s="46">
        <f t="shared" si="25"/>
        <v>0</v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>
        <f aca="true" t="shared" si="26" ref="C55:R55">IF(C24=1,CONCATENATE(C57,":",C58," (",C56,") - ",C37," (",C38,"), "),IF(C36=1,CONCATENATE(C57,":",C58," (",C56,") - ",C43," (",C44,"), "),""))</f>
      </c>
      <c r="D55" s="46">
        <f t="shared" si="26"/>
      </c>
      <c r="E55" s="46">
        <f t="shared" si="26"/>
      </c>
      <c r="F55" s="46" t="str">
        <f t="shared" si="26"/>
        <v>0:1 (4) - Беленко И. (Беглый В.), </v>
      </c>
      <c r="G55" s="46">
        <f t="shared" si="26"/>
      </c>
      <c r="H55" s="46">
        <f t="shared" si="26"/>
      </c>
      <c r="I55" s="46" t="str">
        <f t="shared" si="26"/>
        <v>0:2 (7) - Беглый В. (Жердев Н.), </v>
      </c>
      <c r="J55" s="46">
        <f t="shared" si="26"/>
      </c>
      <c r="K55" s="46">
        <f t="shared" si="26"/>
      </c>
      <c r="L55" s="46">
        <f t="shared" si="26"/>
      </c>
      <c r="M55" s="46">
        <f t="shared" si="26"/>
      </c>
      <c r="N55" s="46" t="str">
        <f t="shared" si="26"/>
        <v>1:2 (12) - Караванский П. (Караванская М.), </v>
      </c>
      <c r="O55" s="46">
        <f t="shared" si="26"/>
      </c>
      <c r="P55" s="46">
        <f t="shared" si="26"/>
      </c>
      <c r="Q55" s="46" t="str">
        <f t="shared" si="26"/>
        <v>2:2 (15) - Караванский П. (Караванская М.), </v>
      </c>
      <c r="R55" s="46">
        <f t="shared" si="26"/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0</v>
      </c>
      <c r="E57" s="46">
        <f aca="true" t="shared" si="27" ref="E57:R57">D57+COUNTIF(E24,1)</f>
        <v>0</v>
      </c>
      <c r="F57" s="46">
        <f t="shared" si="27"/>
        <v>0</v>
      </c>
      <c r="G57" s="46">
        <f t="shared" si="27"/>
        <v>0</v>
      </c>
      <c r="H57" s="46">
        <f t="shared" si="27"/>
        <v>0</v>
      </c>
      <c r="I57" s="46">
        <f t="shared" si="27"/>
        <v>0</v>
      </c>
      <c r="J57" s="46">
        <f t="shared" si="27"/>
        <v>0</v>
      </c>
      <c r="K57" s="46">
        <f t="shared" si="27"/>
        <v>0</v>
      </c>
      <c r="L57" s="46">
        <f t="shared" si="27"/>
        <v>0</v>
      </c>
      <c r="M57" s="46">
        <f t="shared" si="27"/>
        <v>0</v>
      </c>
      <c r="N57" s="46">
        <f t="shared" si="27"/>
        <v>1</v>
      </c>
      <c r="O57" s="46">
        <f t="shared" si="27"/>
        <v>1</v>
      </c>
      <c r="P57" s="46">
        <f t="shared" si="27"/>
        <v>1</v>
      </c>
      <c r="Q57" s="46">
        <f t="shared" si="27"/>
        <v>2</v>
      </c>
      <c r="R57" s="46">
        <f t="shared" si="27"/>
        <v>2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0</v>
      </c>
      <c r="D58" s="46">
        <f>C58+COUNTIF(D36,1)</f>
        <v>0</v>
      </c>
      <c r="E58" s="46">
        <f aca="true" t="shared" si="28" ref="E58:R58">D58+COUNTIF(E36,1)</f>
        <v>0</v>
      </c>
      <c r="F58" s="46">
        <f t="shared" si="28"/>
        <v>1</v>
      </c>
      <c r="G58" s="46">
        <f t="shared" si="28"/>
        <v>1</v>
      </c>
      <c r="H58" s="46">
        <f t="shared" si="28"/>
        <v>1</v>
      </c>
      <c r="I58" s="46">
        <f t="shared" si="28"/>
        <v>2</v>
      </c>
      <c r="J58" s="46">
        <f t="shared" si="28"/>
        <v>2</v>
      </c>
      <c r="K58" s="46">
        <f t="shared" si="28"/>
        <v>2</v>
      </c>
      <c r="L58" s="46">
        <f t="shared" si="28"/>
        <v>2</v>
      </c>
      <c r="M58" s="46">
        <f t="shared" si="28"/>
        <v>2</v>
      </c>
      <c r="N58" s="46">
        <f t="shared" si="28"/>
        <v>2</v>
      </c>
      <c r="O58" s="46">
        <f t="shared" si="28"/>
        <v>2</v>
      </c>
      <c r="P58" s="46">
        <f t="shared" si="28"/>
        <v>2</v>
      </c>
      <c r="Q58" s="46">
        <f t="shared" si="28"/>
        <v>2</v>
      </c>
      <c r="R58" s="46">
        <f t="shared" si="28"/>
        <v>2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2</v>
      </c>
      <c r="D60" s="46">
        <f aca="true" t="shared" si="29" ref="D60:R60">IF(D8="",0,IF(D3&gt;D9,1,IF(D9&gt;D3,2,0)))</f>
        <v>0</v>
      </c>
      <c r="E60" s="46">
        <f t="shared" si="29"/>
        <v>0</v>
      </c>
      <c r="F60" s="46">
        <f t="shared" si="29"/>
        <v>2</v>
      </c>
      <c r="G60" s="46">
        <f t="shared" si="29"/>
        <v>0</v>
      </c>
      <c r="H60" s="46">
        <f t="shared" si="29"/>
        <v>0</v>
      </c>
      <c r="I60" s="46">
        <f t="shared" si="29"/>
        <v>2</v>
      </c>
      <c r="J60" s="46">
        <f t="shared" si="29"/>
        <v>1</v>
      </c>
      <c r="K60" s="46">
        <f t="shared" si="29"/>
        <v>0</v>
      </c>
      <c r="L60" s="46">
        <f t="shared" si="29"/>
        <v>2</v>
      </c>
      <c r="M60" s="46">
        <f t="shared" si="29"/>
        <v>2</v>
      </c>
      <c r="N60" s="46">
        <f t="shared" si="29"/>
        <v>1</v>
      </c>
      <c r="O60" s="46">
        <f t="shared" si="29"/>
        <v>1</v>
      </c>
      <c r="P60" s="46">
        <f t="shared" si="29"/>
        <v>0</v>
      </c>
      <c r="Q60" s="46">
        <f t="shared" si="29"/>
        <v>1</v>
      </c>
      <c r="R60" s="46">
        <f t="shared" si="29"/>
        <v>2</v>
      </c>
      <c r="S60" s="4">
        <f>COUNTIF(C60:R60,1)</f>
        <v>4</v>
      </c>
      <c r="T60" s="4">
        <f>COUNTIF(C60:R60,2)</f>
        <v>6</v>
      </c>
      <c r="U60" s="77">
        <f>S60/(S60+T60)</f>
        <v>0.4</v>
      </c>
      <c r="V60" s="77">
        <f>1-U60</f>
        <v>0.6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3</v>
      </c>
      <c r="D61" s="46">
        <f aca="true" t="shared" si="30" ref="D61:R61">IF(D8="",0,IF(D30="A",2,IF(OR(D30="B1",D30="C1"),1,3)))</f>
        <v>3</v>
      </c>
      <c r="E61" s="46">
        <f t="shared" si="30"/>
        <v>3</v>
      </c>
      <c r="F61" s="46">
        <f t="shared" si="30"/>
        <v>3</v>
      </c>
      <c r="G61" s="46">
        <f t="shared" si="30"/>
        <v>2</v>
      </c>
      <c r="H61" s="46">
        <f t="shared" si="30"/>
        <v>2</v>
      </c>
      <c r="I61" s="46">
        <f t="shared" si="30"/>
        <v>3</v>
      </c>
      <c r="J61" s="46">
        <f t="shared" si="30"/>
        <v>1</v>
      </c>
      <c r="K61" s="46">
        <f t="shared" si="30"/>
        <v>2</v>
      </c>
      <c r="L61" s="46">
        <f t="shared" si="30"/>
        <v>3</v>
      </c>
      <c r="M61" s="46">
        <f t="shared" si="30"/>
        <v>3</v>
      </c>
      <c r="N61" s="46">
        <f t="shared" si="30"/>
        <v>1</v>
      </c>
      <c r="O61" s="46">
        <f t="shared" si="30"/>
        <v>1</v>
      </c>
      <c r="P61" s="46">
        <f t="shared" si="30"/>
        <v>1</v>
      </c>
      <c r="Q61" s="46">
        <f t="shared" si="30"/>
        <v>1</v>
      </c>
      <c r="R61" s="46">
        <f t="shared" si="30"/>
        <v>3</v>
      </c>
      <c r="S61" s="4">
        <f>COUNTIF(C61:R61,1)</f>
        <v>5</v>
      </c>
      <c r="T61" s="4">
        <f>COUNTIF(C61:R61,2)</f>
        <v>3</v>
      </c>
      <c r="U61" s="4">
        <f>COUNTIF(C61:R61,3)</f>
        <v>8</v>
      </c>
      <c r="V61" s="77">
        <f>S61/SUM($S61:$U61)</f>
        <v>0.3125</v>
      </c>
      <c r="W61" s="77">
        <f>T61/SUM($S61:$U61)</f>
        <v>0.1875</v>
      </c>
      <c r="X61" s="77">
        <f>U61/SUM($S61:$U61)</f>
        <v>0.5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0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0</v>
      </c>
      <c r="F62" s="46">
        <f t="shared" si="31"/>
        <v>-1</v>
      </c>
      <c r="G62" s="46">
        <f t="shared" si="31"/>
        <v>0</v>
      </c>
      <c r="H62" s="46">
        <f t="shared" si="31"/>
        <v>0</v>
      </c>
      <c r="I62" s="46">
        <f t="shared" si="31"/>
        <v>-1</v>
      </c>
      <c r="J62" s="46">
        <f t="shared" si="31"/>
        <v>0</v>
      </c>
      <c r="K62" s="46">
        <f t="shared" si="31"/>
        <v>0</v>
      </c>
      <c r="L62" s="46">
        <f t="shared" si="31"/>
        <v>0</v>
      </c>
      <c r="M62" s="46">
        <f t="shared" si="31"/>
        <v>0</v>
      </c>
      <c r="N62" s="46">
        <f t="shared" si="31"/>
        <v>1</v>
      </c>
      <c r="O62" s="46">
        <f t="shared" si="31"/>
        <v>0</v>
      </c>
      <c r="P62" s="46">
        <f t="shared" si="31"/>
        <v>0</v>
      </c>
      <c r="Q62" s="46">
        <f t="shared" si="31"/>
        <v>1</v>
      </c>
      <c r="R62" s="46">
        <f t="shared" si="31"/>
        <v>0</v>
      </c>
      <c r="S62" s="4">
        <f>SUM(C62:R62)</f>
        <v>0</v>
      </c>
      <c r="T62" s="78">
        <f>(6+ATAN(S4-Лучшие!$E$1)*2/3.14)+T4/2+W4/1.5+S62/3+U4/5</f>
        <v>7.015553976001464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0</v>
      </c>
      <c r="D63" s="46">
        <f aca="true" t="shared" si="32" ref="D63:R65">IF(D$57&gt;C$57,IF(D5=D$8,1,0),IF(D$58&gt;C$58,IF(D5&lt;&gt;D$8,-1,0),0))</f>
        <v>0</v>
      </c>
      <c r="E63" s="46">
        <f t="shared" si="32"/>
        <v>0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-1</v>
      </c>
      <c r="J63" s="46">
        <f t="shared" si="32"/>
        <v>0</v>
      </c>
      <c r="K63" s="46">
        <f t="shared" si="32"/>
        <v>0</v>
      </c>
      <c r="L63" s="46">
        <f t="shared" si="32"/>
        <v>0</v>
      </c>
      <c r="M63" s="46">
        <f t="shared" si="32"/>
        <v>0</v>
      </c>
      <c r="N63" s="46">
        <f t="shared" si="32"/>
        <v>1</v>
      </c>
      <c r="O63" s="46">
        <f t="shared" si="32"/>
        <v>0</v>
      </c>
      <c r="P63" s="46">
        <f t="shared" si="32"/>
        <v>0</v>
      </c>
      <c r="Q63" s="46">
        <f t="shared" si="32"/>
        <v>1</v>
      </c>
      <c r="R63" s="46">
        <f t="shared" si="32"/>
        <v>0</v>
      </c>
      <c r="S63" s="4">
        <f aca="true" t="shared" si="33" ref="S63:S71">SUM(C63:R63)</f>
        <v>1</v>
      </c>
      <c r="T63" s="78">
        <f>(6+ATAN(S5-Лучшие!$E$1)*2/3.14)+T5/2+W5/1.5+S63/3+U5/5</f>
        <v>6.372359309433011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0</v>
      </c>
      <c r="D64" s="46">
        <f t="shared" si="32"/>
        <v>0</v>
      </c>
      <c r="E64" s="46">
        <f t="shared" si="32"/>
        <v>0</v>
      </c>
      <c r="F64" s="46">
        <f t="shared" si="32"/>
        <v>-1</v>
      </c>
      <c r="G64" s="46">
        <f t="shared" si="32"/>
        <v>0</v>
      </c>
      <c r="H64" s="46">
        <f t="shared" si="32"/>
        <v>0</v>
      </c>
      <c r="I64" s="46">
        <f t="shared" si="32"/>
        <v>-1</v>
      </c>
      <c r="J64" s="46">
        <f t="shared" si="32"/>
        <v>0</v>
      </c>
      <c r="K64" s="46">
        <f t="shared" si="32"/>
        <v>0</v>
      </c>
      <c r="L64" s="46">
        <f t="shared" si="32"/>
        <v>0</v>
      </c>
      <c r="M64" s="46">
        <f t="shared" si="32"/>
        <v>0</v>
      </c>
      <c r="N64" s="46">
        <f t="shared" si="32"/>
        <v>1</v>
      </c>
      <c r="O64" s="46">
        <f t="shared" si="32"/>
        <v>0</v>
      </c>
      <c r="P64" s="46">
        <f t="shared" si="32"/>
        <v>0</v>
      </c>
      <c r="Q64" s="46">
        <f t="shared" si="32"/>
        <v>0</v>
      </c>
      <c r="R64" s="46">
        <f t="shared" si="32"/>
        <v>0</v>
      </c>
      <c r="S64" s="4">
        <f t="shared" si="33"/>
        <v>-1</v>
      </c>
      <c r="T64" s="78">
        <f>(6+ATAN(S6-Лучшие!$E$1)*2/3.14)+T6/2+W6/1.5+S64/3+U6/5</f>
        <v>5.015553976001464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0</v>
      </c>
      <c r="D65" s="46">
        <f t="shared" si="32"/>
        <v>0</v>
      </c>
      <c r="E65" s="46">
        <f t="shared" si="32"/>
        <v>0</v>
      </c>
      <c r="F65" s="46">
        <f t="shared" si="32"/>
        <v>-1</v>
      </c>
      <c r="G65" s="46">
        <f t="shared" si="32"/>
        <v>0</v>
      </c>
      <c r="H65" s="46">
        <f t="shared" si="32"/>
        <v>0</v>
      </c>
      <c r="I65" s="46">
        <f t="shared" si="32"/>
        <v>-1</v>
      </c>
      <c r="J65" s="46">
        <f t="shared" si="32"/>
        <v>0</v>
      </c>
      <c r="K65" s="46">
        <f t="shared" si="32"/>
        <v>0</v>
      </c>
      <c r="L65" s="46">
        <f t="shared" si="32"/>
        <v>0</v>
      </c>
      <c r="M65" s="46">
        <f t="shared" si="32"/>
        <v>0</v>
      </c>
      <c r="N65" s="46">
        <f t="shared" si="32"/>
        <v>0</v>
      </c>
      <c r="O65" s="46">
        <f t="shared" si="32"/>
        <v>0</v>
      </c>
      <c r="P65" s="46">
        <f t="shared" si="32"/>
        <v>0</v>
      </c>
      <c r="Q65" s="46">
        <f t="shared" si="32"/>
        <v>0</v>
      </c>
      <c r="R65" s="46">
        <f t="shared" si="32"/>
        <v>0</v>
      </c>
      <c r="S65" s="4">
        <f t="shared" si="33"/>
        <v>-2</v>
      </c>
      <c r="T65" s="78">
        <f>(6+ATAN(S7-Лучшие!$E$1)*2/3.14)+T7/2+W7/1.5+S65/3+U7/5</f>
        <v>4.503760011111047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0</v>
      </c>
      <c r="E68" s="46">
        <f aca="true" t="shared" si="34" ref="E68:R68">IF(E$58&gt;D$58,IF(E10=E$8,1,0),IF(E$57&gt;D$57,IF(E10&lt;&gt;E$8,-1,0),0))</f>
        <v>0</v>
      </c>
      <c r="F68" s="46">
        <f t="shared" si="34"/>
        <v>1</v>
      </c>
      <c r="G68" s="46">
        <f t="shared" si="34"/>
        <v>0</v>
      </c>
      <c r="H68" s="46">
        <f t="shared" si="34"/>
        <v>0</v>
      </c>
      <c r="I68" s="46">
        <f t="shared" si="34"/>
        <v>0</v>
      </c>
      <c r="J68" s="46">
        <f t="shared" si="34"/>
        <v>0</v>
      </c>
      <c r="K68" s="46">
        <f t="shared" si="34"/>
        <v>0</v>
      </c>
      <c r="L68" s="46">
        <f t="shared" si="34"/>
        <v>0</v>
      </c>
      <c r="M68" s="46">
        <f t="shared" si="34"/>
        <v>0</v>
      </c>
      <c r="N68" s="46">
        <f t="shared" si="34"/>
        <v>-1</v>
      </c>
      <c r="O68" s="46">
        <f t="shared" si="34"/>
        <v>0</v>
      </c>
      <c r="P68" s="46">
        <f t="shared" si="34"/>
        <v>0</v>
      </c>
      <c r="Q68" s="46">
        <f t="shared" si="34"/>
        <v>-1</v>
      </c>
      <c r="R68" s="46">
        <f t="shared" si="34"/>
        <v>0</v>
      </c>
      <c r="S68" s="4">
        <f t="shared" si="33"/>
        <v>-1</v>
      </c>
      <c r="T68" s="78">
        <f>(6+ATAN(S10-Лучшие!$E$1)*2/3.14)+T10/2+W10/1.5+S68/3+U10/5</f>
        <v>6.182220642668131</v>
      </c>
    </row>
    <row r="69" spans="3:20" ht="15" hidden="1">
      <c r="C69" s="46">
        <f>IF(C$58&gt;A$58,IF(C11=C$8,1,0),IF(C$57&gt;A$57,IF(C11&lt;&gt;C$8,-1,0),0))</f>
        <v>0</v>
      </c>
      <c r="D69" s="46">
        <f aca="true" t="shared" si="35" ref="D69:R71">IF(D$58&gt;C$58,IF(D11=D$8,1,0),IF(D$57&gt;C$57,IF(D11&lt;&gt;D$8,-1,0),0))</f>
        <v>0</v>
      </c>
      <c r="E69" s="46">
        <f t="shared" si="35"/>
        <v>0</v>
      </c>
      <c r="F69" s="46">
        <f t="shared" si="35"/>
        <v>1</v>
      </c>
      <c r="G69" s="46">
        <f t="shared" si="35"/>
        <v>0</v>
      </c>
      <c r="H69" s="46">
        <f t="shared" si="35"/>
        <v>0</v>
      </c>
      <c r="I69" s="46">
        <f t="shared" si="35"/>
        <v>1</v>
      </c>
      <c r="J69" s="46">
        <f t="shared" si="35"/>
        <v>0</v>
      </c>
      <c r="K69" s="46">
        <f t="shared" si="35"/>
        <v>0</v>
      </c>
      <c r="L69" s="46">
        <f t="shared" si="35"/>
        <v>0</v>
      </c>
      <c r="M69" s="46">
        <f t="shared" si="35"/>
        <v>0</v>
      </c>
      <c r="N69" s="46">
        <f t="shared" si="35"/>
        <v>-1</v>
      </c>
      <c r="O69" s="46">
        <f t="shared" si="35"/>
        <v>0</v>
      </c>
      <c r="P69" s="46">
        <f t="shared" si="35"/>
        <v>0</v>
      </c>
      <c r="Q69" s="46">
        <f t="shared" si="35"/>
        <v>0</v>
      </c>
      <c r="R69" s="46">
        <f t="shared" si="35"/>
        <v>0</v>
      </c>
      <c r="S69" s="4">
        <f t="shared" si="33"/>
        <v>1</v>
      </c>
      <c r="T69" s="78">
        <f>(6+ATAN(S11-Лучшие!$E$1)*2/3.14)+T11/2+W11/1.5+S69/3+U11/5</f>
        <v>7.630815812182195</v>
      </c>
    </row>
    <row r="70" spans="3:20" ht="15" hidden="1">
      <c r="C70" s="46">
        <f>IF(C$58&gt;A$58,IF(C12=C$8,1,0),IF(C$57&gt;A$57,IF(C12&lt;&gt;C$8,-1,0),0))</f>
        <v>0</v>
      </c>
      <c r="D70" s="46">
        <f t="shared" si="35"/>
        <v>0</v>
      </c>
      <c r="E70" s="46">
        <f t="shared" si="35"/>
        <v>0</v>
      </c>
      <c r="F70" s="46">
        <f t="shared" si="35"/>
        <v>1</v>
      </c>
      <c r="G70" s="46">
        <f t="shared" si="35"/>
        <v>0</v>
      </c>
      <c r="H70" s="46">
        <f t="shared" si="35"/>
        <v>0</v>
      </c>
      <c r="I70" s="46">
        <f t="shared" si="35"/>
        <v>1</v>
      </c>
      <c r="J70" s="46">
        <f t="shared" si="35"/>
        <v>0</v>
      </c>
      <c r="K70" s="46">
        <f t="shared" si="35"/>
        <v>0</v>
      </c>
      <c r="L70" s="46">
        <f t="shared" si="35"/>
        <v>0</v>
      </c>
      <c r="M70" s="46">
        <f t="shared" si="35"/>
        <v>0</v>
      </c>
      <c r="N70" s="46">
        <f t="shared" si="35"/>
        <v>-1</v>
      </c>
      <c r="O70" s="46">
        <f t="shared" si="35"/>
        <v>0</v>
      </c>
      <c r="P70" s="46">
        <f t="shared" si="35"/>
        <v>0</v>
      </c>
      <c r="Q70" s="46">
        <f t="shared" si="35"/>
        <v>-1</v>
      </c>
      <c r="R70" s="46">
        <f t="shared" si="35"/>
        <v>0</v>
      </c>
      <c r="S70" s="4">
        <f t="shared" si="33"/>
        <v>0</v>
      </c>
      <c r="T70" s="78">
        <f>(6+ATAN(S12-Лучшие!$E$1)*2/3.14)+T12/2+W12/1.5+S70/3+U12/5</f>
        <v>5.5488873093347975</v>
      </c>
    </row>
    <row r="71" spans="3:20" ht="15" hidden="1">
      <c r="C71" s="46">
        <f>IF(C$58&gt;A$58,IF(C13=C$8,1,0),IF(C$57&gt;A$57,IF(C13&lt;&gt;C$8,-1,0),0))</f>
        <v>0</v>
      </c>
      <c r="D71" s="46">
        <f t="shared" si="35"/>
        <v>0</v>
      </c>
      <c r="E71" s="46">
        <f t="shared" si="35"/>
        <v>0</v>
      </c>
      <c r="F71" s="46">
        <f t="shared" si="35"/>
        <v>1</v>
      </c>
      <c r="G71" s="46">
        <f t="shared" si="35"/>
        <v>0</v>
      </c>
      <c r="H71" s="46">
        <f t="shared" si="35"/>
        <v>0</v>
      </c>
      <c r="I71" s="46">
        <f t="shared" si="35"/>
        <v>1</v>
      </c>
      <c r="J71" s="46">
        <f t="shared" si="35"/>
        <v>0</v>
      </c>
      <c r="K71" s="46">
        <f t="shared" si="35"/>
        <v>0</v>
      </c>
      <c r="L71" s="46">
        <f t="shared" si="35"/>
        <v>0</v>
      </c>
      <c r="M71" s="46">
        <f t="shared" si="35"/>
        <v>0</v>
      </c>
      <c r="N71" s="46">
        <f t="shared" si="35"/>
        <v>-1</v>
      </c>
      <c r="O71" s="46">
        <f t="shared" si="35"/>
        <v>0</v>
      </c>
      <c r="P71" s="46">
        <f t="shared" si="35"/>
        <v>0</v>
      </c>
      <c r="Q71" s="46">
        <f t="shared" si="35"/>
        <v>-1</v>
      </c>
      <c r="R71" s="46">
        <f t="shared" si="35"/>
        <v>0</v>
      </c>
      <c r="S71" s="4">
        <f t="shared" si="33"/>
        <v>0</v>
      </c>
      <c r="T71" s="78">
        <f>(6+ATAN(S13-Лучшие!$E$1)*2/3.14)+T13/2+W13/1.5+S71/3+U13/5</f>
        <v>5.348887309334797</v>
      </c>
    </row>
    <row r="72" ht="15" hidden="1"/>
    <row r="73" spans="1:17" ht="15" hidden="1">
      <c r="A73" s="100">
        <f>C73</f>
        <v>7</v>
      </c>
      <c r="B73" s="6" t="str">
        <f>B4</f>
        <v>Караванский П.</v>
      </c>
      <c r="C73" s="79">
        <f>ROUND(T62,1)</f>
        <v>7</v>
      </c>
      <c r="D73" s="79">
        <f>MAX(C73:C80)</f>
        <v>7.6</v>
      </c>
      <c r="E73" s="80" t="str">
        <f>VLOOKUP(D73,A73:B80,2,0)</f>
        <v>Беглый В.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36" ref="A74:A80">C74</f>
        <v>6.4</v>
      </c>
      <c r="B74" s="6" t="str">
        <f>B5</f>
        <v>Караванская М.</v>
      </c>
      <c r="C74" s="79">
        <f>ROUND(T63,1)</f>
        <v>6.4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36"/>
        <v>5</v>
      </c>
      <c r="B75" s="6" t="str">
        <f>B6</f>
        <v>Аксёнов О.</v>
      </c>
      <c r="C75" s="79">
        <f>ROUND(T64,1)</f>
        <v>5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36"/>
        <v>4.5</v>
      </c>
      <c r="B76" s="6" t="str">
        <f>B7</f>
        <v>Лебедев А.</v>
      </c>
      <c r="C76" s="79">
        <f>ROUND(T65,1)</f>
        <v>4.5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36"/>
        <v>6.2</v>
      </c>
      <c r="B77" s="6" t="str">
        <f>B10</f>
        <v>Беленко И.</v>
      </c>
      <c r="C77" s="79">
        <f>ROUND(T68,1)</f>
        <v>6.2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36"/>
        <v>7.6</v>
      </c>
      <c r="B78" s="6" t="str">
        <f>B11</f>
        <v>Беглый В.</v>
      </c>
      <c r="C78" s="79">
        <f>ROUND(T69,1)</f>
        <v>7.6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36"/>
        <v>5.5</v>
      </c>
      <c r="B79" s="6" t="str">
        <f>B12</f>
        <v>Жердев Н.</v>
      </c>
      <c r="C79" s="79">
        <f>ROUND(T70,1)</f>
        <v>5.5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36"/>
        <v>5.3</v>
      </c>
      <c r="B80" s="6" t="str">
        <f>B13</f>
        <v>авто</v>
      </c>
      <c r="C80" s="79">
        <f>ROUND(T71,1)</f>
        <v>5.3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3 : 3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Беглый В. - 7.6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4 : 6 (40% - 60%)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0.5</v>
      </c>
      <c r="E86" s="132"/>
      <c r="F86" s="134">
        <f>W61</f>
        <v>0.1875</v>
      </c>
      <c r="G86" s="135"/>
      <c r="H86" s="137">
        <f>V61</f>
        <v>0.3125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B15:W16"/>
    <mergeCell ref="B17:W19"/>
    <mergeCell ref="B20:W20"/>
    <mergeCell ref="B21:W21"/>
    <mergeCell ref="D86:E87"/>
    <mergeCell ref="F86:G87"/>
    <mergeCell ref="H86:I87"/>
    <mergeCell ref="E83:G83"/>
    <mergeCell ref="E84:J8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  <mergeCell ref="A2:B2"/>
  </mergeCells>
  <conditionalFormatting sqref="C4:R7 C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J91"/>
  <sheetViews>
    <sheetView zoomScalePageLayoutView="0" workbookViewId="0" topLeftCell="A1">
      <selection activeCell="B21" sqref="B21:W21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"Динамо" К - "Спартак"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Матчи!B26</f>
        <v>"Динамо" К</v>
      </c>
      <c r="C3" s="15">
        <f>C25</f>
        <v>3</v>
      </c>
      <c r="D3" s="15">
        <f aca="true" t="shared" si="0" ref="D3:R3">D25</f>
        <v>0</v>
      </c>
      <c r="E3" s="15">
        <f t="shared" si="0"/>
        <v>2</v>
      </c>
      <c r="F3" s="15">
        <f t="shared" si="0"/>
        <v>3</v>
      </c>
      <c r="G3" s="15">
        <f t="shared" si="0"/>
        <v>0</v>
      </c>
      <c r="H3" s="15">
        <f t="shared" si="0"/>
        <v>2</v>
      </c>
      <c r="I3" s="15">
        <f t="shared" si="0"/>
        <v>0</v>
      </c>
      <c r="J3" s="16">
        <f t="shared" si="0"/>
        <v>2</v>
      </c>
      <c r="K3" s="17">
        <f t="shared" si="0"/>
        <v>4</v>
      </c>
      <c r="L3" s="15">
        <f t="shared" si="0"/>
        <v>2</v>
      </c>
      <c r="M3" s="15">
        <f t="shared" si="0"/>
        <v>2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1</v>
      </c>
      <c r="R3" s="16">
        <f t="shared" si="0"/>
        <v>3</v>
      </c>
      <c r="S3" s="18">
        <f>SUM(S4:S7)</f>
        <v>23</v>
      </c>
      <c r="T3" s="50">
        <f>SUM(T4:T7)</f>
        <v>1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100</v>
      </c>
      <c r="C4" s="24">
        <v>1</v>
      </c>
      <c r="D4" s="24">
        <v>1</v>
      </c>
      <c r="E4" s="24">
        <v>1</v>
      </c>
      <c r="F4" s="24">
        <v>0</v>
      </c>
      <c r="G4" s="24">
        <v>1</v>
      </c>
      <c r="H4" s="24">
        <v>0</v>
      </c>
      <c r="I4" s="24">
        <v>1</v>
      </c>
      <c r="J4" s="25">
        <v>0</v>
      </c>
      <c r="K4" s="26">
        <v>1</v>
      </c>
      <c r="L4" s="24">
        <v>2</v>
      </c>
      <c r="M4" s="24">
        <v>1</v>
      </c>
      <c r="N4" s="24">
        <v>1</v>
      </c>
      <c r="O4" s="24">
        <v>0</v>
      </c>
      <c r="P4" s="24">
        <v>2</v>
      </c>
      <c r="Q4" s="24">
        <v>0</v>
      </c>
      <c r="R4" s="25">
        <v>1</v>
      </c>
      <c r="S4" s="27">
        <f>SUM(C26:R26)</f>
        <v>4</v>
      </c>
      <c r="T4" s="28">
        <f>COUNTIF($C$49:$R$50,B4)</f>
        <v>0</v>
      </c>
      <c r="U4" s="29">
        <f>COUNTIF($C$51:$R$52,B4)</f>
        <v>0</v>
      </c>
      <c r="V4" s="82">
        <f>T62</f>
        <v>4.1347998049132775</v>
      </c>
      <c r="W4" s="30">
        <f>COUNTIF(C36:R36,3)</f>
        <v>1</v>
      </c>
      <c r="X4" s="10"/>
      <c r="Y4" s="31">
        <v>1</v>
      </c>
      <c r="Z4" s="51" t="str">
        <f>IF(C$8="",CONCATENATE(C1," (",AB4,"-",AC4,"-",AD4,") - (",AE4,"-",AF4,"-",AG4,")"),D$48)</f>
        <v>"Спартак" переходит в атаку </v>
      </c>
      <c r="AA4" s="4"/>
      <c r="AB4" s="4">
        <f>COUNTIF($C$4:$C$7,1)</f>
        <v>3</v>
      </c>
      <c r="AC4" s="4">
        <f>COUNTIF($C$4:$C$7,0)</f>
        <v>0</v>
      </c>
      <c r="AD4" s="4">
        <f>COUNTIF($C$4:$C$7,2)</f>
        <v>1</v>
      </c>
      <c r="AE4" s="4">
        <f>COUNTIF($C$10:$C$13,1)</f>
        <v>4</v>
      </c>
      <c r="AF4" s="4">
        <f>COUNTIF($C$10:$C$13,0)</f>
        <v>0</v>
      </c>
      <c r="AG4" s="4">
        <f>COUNTIF($C$10:$C$13,2)</f>
        <v>0</v>
      </c>
      <c r="AH4" s="4">
        <f>IF((SUM(C$57:C$58)-0=0),0,1)</f>
        <v>0</v>
      </c>
      <c r="AI4" s="4"/>
      <c r="AJ4" s="4"/>
    </row>
    <row r="5" spans="1:36" ht="15">
      <c r="A5" s="22"/>
      <c r="B5" s="23" t="s">
        <v>49</v>
      </c>
      <c r="C5" s="24">
        <v>2</v>
      </c>
      <c r="D5" s="24">
        <v>1</v>
      </c>
      <c r="E5" s="24">
        <v>1</v>
      </c>
      <c r="F5" s="24">
        <v>1</v>
      </c>
      <c r="G5" s="24">
        <v>1</v>
      </c>
      <c r="H5" s="24">
        <v>0</v>
      </c>
      <c r="I5" s="24">
        <v>1</v>
      </c>
      <c r="J5" s="25">
        <v>0</v>
      </c>
      <c r="K5" s="26">
        <v>1</v>
      </c>
      <c r="L5" s="24">
        <v>0</v>
      </c>
      <c r="M5" s="24">
        <v>1</v>
      </c>
      <c r="N5" s="24">
        <v>1</v>
      </c>
      <c r="O5" s="24">
        <v>1</v>
      </c>
      <c r="P5" s="24">
        <v>2</v>
      </c>
      <c r="Q5" s="24">
        <v>1</v>
      </c>
      <c r="R5" s="25">
        <v>1</v>
      </c>
      <c r="S5" s="27">
        <f>SUM(C27:R27)</f>
        <v>5</v>
      </c>
      <c r="T5" s="28">
        <f>COUNTIF($C$49:$R$50,B5)</f>
        <v>0</v>
      </c>
      <c r="U5" s="29">
        <f>COUNTIF($C$51:$R$52,B5)</f>
        <v>0</v>
      </c>
      <c r="V5" s="82">
        <f>T63</f>
        <v>3.837093344444381</v>
      </c>
      <c r="W5" s="30"/>
      <c r="X5" s="10"/>
      <c r="Y5" s="31">
        <v>2</v>
      </c>
      <c r="Z5" s="51" t="str">
        <f>IF(D$8="",CONCATENATE(D1," (",AB5,"-",AC5,"-",AD5,") - (",AE5,"-",AF5,"-",AG5,")"),E$48)</f>
        <v>Гол, как говорится, назревает</v>
      </c>
      <c r="AA5" s="4"/>
      <c r="AB5" s="4">
        <f>COUNTIF($D$4:$D$7,1)</f>
        <v>4</v>
      </c>
      <c r="AC5" s="4">
        <f>COUNTIF($D$4:$D$7,0)</f>
        <v>0</v>
      </c>
      <c r="AD5" s="4">
        <f>COUNTIF($D$4:$D$7,2)</f>
        <v>0</v>
      </c>
      <c r="AE5" s="4">
        <f>COUNTIF($D$10:$D$13,1)</f>
        <v>2</v>
      </c>
      <c r="AF5" s="4">
        <f>COUNTIF($D$10:$D$13,0)</f>
        <v>0</v>
      </c>
      <c r="AG5" s="4">
        <f>COUNTIF($D$10:$D$13,2)</f>
        <v>2</v>
      </c>
      <c r="AH5" s="4">
        <f>IF((SUM(D$57:D$58)-SUM(C$57:C$58)=0),0,1)</f>
        <v>0</v>
      </c>
      <c r="AI5" s="4"/>
      <c r="AJ5" s="4"/>
    </row>
    <row r="6" spans="1:36" ht="15">
      <c r="A6" s="22"/>
      <c r="B6" s="23" t="s">
        <v>103</v>
      </c>
      <c r="C6" s="24">
        <v>1</v>
      </c>
      <c r="D6" s="24">
        <v>1</v>
      </c>
      <c r="E6" s="24">
        <v>0</v>
      </c>
      <c r="F6" s="24">
        <v>1</v>
      </c>
      <c r="G6" s="24">
        <v>1</v>
      </c>
      <c r="H6" s="24">
        <v>2</v>
      </c>
      <c r="I6" s="24">
        <v>0</v>
      </c>
      <c r="J6" s="25">
        <v>2</v>
      </c>
      <c r="K6" s="26">
        <v>1</v>
      </c>
      <c r="L6" s="24">
        <v>1</v>
      </c>
      <c r="M6" s="24">
        <v>0</v>
      </c>
      <c r="N6" s="24">
        <v>1</v>
      </c>
      <c r="O6" s="24">
        <v>1</v>
      </c>
      <c r="P6" s="24">
        <v>2</v>
      </c>
      <c r="Q6" s="24">
        <v>0</v>
      </c>
      <c r="R6" s="25">
        <v>2</v>
      </c>
      <c r="S6" s="27">
        <f>SUM(C28:R28)</f>
        <v>7</v>
      </c>
      <c r="T6" s="28">
        <f>COUNTIF($C$49:$R$50,B6)</f>
        <v>1</v>
      </c>
      <c r="U6" s="29">
        <f>COUNTIF($C$51:$R$52,B6)</f>
        <v>0</v>
      </c>
      <c r="V6" s="82">
        <f>T64</f>
        <v>4.848887309334797</v>
      </c>
      <c r="W6" s="30"/>
      <c r="X6" s="10"/>
      <c r="Y6" s="31">
        <v>3</v>
      </c>
      <c r="Z6" s="51" t="str">
        <f>IF(E$8="",CONCATENATE(E1," (",AB6,"-",AC6,"-",AD6,") - (",AE6,"-",AF6,"-",AG6,")"),F$48)</f>
        <v>Федичкин А.("Спартак") забивает ГОЛ! СЧЁТ 0:1!</v>
      </c>
      <c r="AA6" s="4"/>
      <c r="AB6" s="4">
        <f>COUNTIF($E$4:$E$7,1)</f>
        <v>2</v>
      </c>
      <c r="AC6" s="4">
        <f>COUNTIF($E$4:$E$7,0)</f>
        <v>2</v>
      </c>
      <c r="AD6" s="4">
        <f>COUNTIF($E$4:$E$7,2)</f>
        <v>0</v>
      </c>
      <c r="AE6" s="4">
        <f>COUNTIF($E$10:$E$13,1)</f>
        <v>4</v>
      </c>
      <c r="AF6" s="4">
        <f>COUNTIF($E$10:$E$13,0)</f>
        <v>0</v>
      </c>
      <c r="AG6" s="4">
        <f>COUNTIF($E$10:$E$13,2)</f>
        <v>0</v>
      </c>
      <c r="AH6" s="4">
        <f>IF((SUM(E$57:E$58)-SUM(D$57:D$58)=0),0,1)</f>
        <v>1</v>
      </c>
      <c r="AI6" s="4"/>
      <c r="AJ6" s="4"/>
    </row>
    <row r="7" spans="1:36" ht="15">
      <c r="A7" s="22"/>
      <c r="B7" s="23" t="s">
        <v>79</v>
      </c>
      <c r="C7" s="24">
        <v>1</v>
      </c>
      <c r="D7" s="24">
        <v>1</v>
      </c>
      <c r="E7" s="24">
        <v>0</v>
      </c>
      <c r="F7" s="24">
        <v>1</v>
      </c>
      <c r="G7" s="24">
        <v>1</v>
      </c>
      <c r="H7" s="24">
        <v>2</v>
      </c>
      <c r="I7" s="24">
        <v>0</v>
      </c>
      <c r="J7" s="25">
        <v>2</v>
      </c>
      <c r="K7" s="26">
        <v>1</v>
      </c>
      <c r="L7" s="24">
        <v>1</v>
      </c>
      <c r="M7" s="24">
        <v>0</v>
      </c>
      <c r="N7" s="24">
        <v>1</v>
      </c>
      <c r="O7" s="24">
        <v>1</v>
      </c>
      <c r="P7" s="24">
        <v>2</v>
      </c>
      <c r="Q7" s="24">
        <v>0</v>
      </c>
      <c r="R7" s="25">
        <v>2</v>
      </c>
      <c r="S7" s="27">
        <f>SUM(C29:R29)</f>
        <v>7</v>
      </c>
      <c r="T7" s="28">
        <f>COUNTIF($C$49:$R$50,B7)</f>
        <v>0</v>
      </c>
      <c r="U7" s="29">
        <f>COUNTIF($C$51:$R$52,B7)</f>
        <v>2</v>
      </c>
      <c r="V7" s="82">
        <f>T65</f>
        <v>4.748887309334798</v>
      </c>
      <c r="W7" s="30"/>
      <c r="X7" s="10"/>
      <c r="Y7" s="31">
        <v>4</v>
      </c>
      <c r="Z7" s="51" t="str">
        <f>IF(F$8="",CONCATENATE(F1," (",AB7,"-",AC7,"-",AD7,") - (",AE7,"-",AF7,"-",AG7,")"),G$48)</f>
        <v>"Спартак" переходит в атаку </v>
      </c>
      <c r="AA7" s="4"/>
      <c r="AB7" s="4">
        <f>COUNTIF($F$4:$F$7,1)</f>
        <v>3</v>
      </c>
      <c r="AC7" s="4">
        <f>COUNTIF($F$4:$F$7,0)</f>
        <v>1</v>
      </c>
      <c r="AD7" s="4">
        <f>COUNTIF($F$4:$F$7,2)</f>
        <v>0</v>
      </c>
      <c r="AE7" s="4">
        <f>COUNTIF($F$10:$F$13,1)</f>
        <v>4</v>
      </c>
      <c r="AF7" s="4">
        <f>COUNTIF($F$10:$F$13,0)</f>
        <v>0</v>
      </c>
      <c r="AG7" s="4">
        <f>COUNTIF($F$10:$F$13,2)</f>
        <v>0</v>
      </c>
      <c r="AH7" s="4">
        <f>IF((SUM(F$57:F$58)-SUM(E$57:E$58)=0),0,1)</f>
        <v>0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Гол, как говорится, назревает</v>
      </c>
      <c r="AA8" s="4"/>
      <c r="AB8" s="4">
        <f>COUNTIF($G$4:$G$7,1)</f>
        <v>4</v>
      </c>
      <c r="AC8" s="4">
        <f>COUNTIF($G$4:$G$7,0)</f>
        <v>0</v>
      </c>
      <c r="AD8" s="4">
        <f>COUNTIF($G$4:$G$7,2)</f>
        <v>0</v>
      </c>
      <c r="AE8" s="4">
        <f>COUNTIF($G$10:$G$13,1)</f>
        <v>4</v>
      </c>
      <c r="AF8" s="4">
        <f>COUNTIF($G$10:$G$13,0)</f>
        <v>0</v>
      </c>
      <c r="AG8" s="4">
        <f>COUNTIF($G$10:$G$13,2)</f>
        <v>0</v>
      </c>
      <c r="AH8" s="4">
        <f>IF((SUM(G$57:G$58)-SUM(F$57:F$58)=0),0,1)</f>
        <v>0</v>
      </c>
      <c r="AI8" s="4"/>
      <c r="AJ8" s="4"/>
    </row>
    <row r="9" spans="1:36" ht="15">
      <c r="A9" s="13"/>
      <c r="B9" s="14" t="str">
        <f>Матчи!B32</f>
        <v>"Спартак"</v>
      </c>
      <c r="C9" s="15">
        <f>C31</f>
        <v>4</v>
      </c>
      <c r="D9" s="15">
        <f aca="true" t="shared" si="1" ref="D9:R9">D31</f>
        <v>0</v>
      </c>
      <c r="E9" s="15">
        <f t="shared" si="1"/>
        <v>4</v>
      </c>
      <c r="F9" s="15">
        <f t="shared" si="1"/>
        <v>4</v>
      </c>
      <c r="G9" s="15">
        <f t="shared" si="1"/>
        <v>0</v>
      </c>
      <c r="H9" s="15">
        <f t="shared" si="1"/>
        <v>0</v>
      </c>
      <c r="I9" s="15">
        <f t="shared" si="1"/>
        <v>4</v>
      </c>
      <c r="J9" s="16">
        <f t="shared" si="1"/>
        <v>4</v>
      </c>
      <c r="K9" s="17">
        <f t="shared" si="1"/>
        <v>4</v>
      </c>
      <c r="L9" s="15">
        <f t="shared" si="1"/>
        <v>4</v>
      </c>
      <c r="M9" s="15">
        <f t="shared" si="1"/>
        <v>4</v>
      </c>
      <c r="N9" s="15">
        <f t="shared" si="1"/>
        <v>0</v>
      </c>
      <c r="O9" s="15">
        <f t="shared" si="1"/>
        <v>0</v>
      </c>
      <c r="P9" s="15">
        <f t="shared" si="1"/>
        <v>2</v>
      </c>
      <c r="Q9" s="15">
        <f t="shared" si="1"/>
        <v>4</v>
      </c>
      <c r="R9" s="16">
        <f t="shared" si="1"/>
        <v>0</v>
      </c>
      <c r="S9" s="18">
        <f>SUM(S10:S13)</f>
        <v>38</v>
      </c>
      <c r="T9" s="50">
        <f>SUM(T10:T13)</f>
        <v>6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А вот уже "Динамо" К в атаке</v>
      </c>
      <c r="AA9" s="4"/>
      <c r="AB9" s="4">
        <f>COUNTIF($H$4:$H$7,1)</f>
        <v>0</v>
      </c>
      <c r="AC9" s="4">
        <f>COUNTIF($H$4:$H$7,0)</f>
        <v>2</v>
      </c>
      <c r="AD9" s="4">
        <f>COUNTIF($H$4:$H$7,2)</f>
        <v>2</v>
      </c>
      <c r="AE9" s="4">
        <f>COUNTIF($H$10:$H$13,1)</f>
        <v>4</v>
      </c>
      <c r="AF9" s="4">
        <f>COUNTIF($H$10:$H$13,0)</f>
        <v>0</v>
      </c>
      <c r="AG9" s="4">
        <f>COUNTIF($H$10:$H$13,2)</f>
        <v>0</v>
      </c>
      <c r="AH9" s="4">
        <f>IF((SUM(H$57:H$58)-SUM(G$57:G$58)=0),0,1)</f>
        <v>0</v>
      </c>
      <c r="AI9" s="4"/>
      <c r="AJ9" s="4"/>
    </row>
    <row r="10" spans="1:36" ht="15">
      <c r="A10" s="22"/>
      <c r="B10" s="23" t="s">
        <v>50</v>
      </c>
      <c r="C10" s="24">
        <v>1</v>
      </c>
      <c r="D10" s="24">
        <v>2</v>
      </c>
      <c r="E10" s="24">
        <v>1</v>
      </c>
      <c r="F10" s="24">
        <v>1</v>
      </c>
      <c r="G10" s="24">
        <v>1</v>
      </c>
      <c r="H10" s="24">
        <v>1</v>
      </c>
      <c r="I10" s="24">
        <v>2</v>
      </c>
      <c r="J10" s="25">
        <v>2</v>
      </c>
      <c r="K10" s="26">
        <v>1</v>
      </c>
      <c r="L10" s="24">
        <v>1</v>
      </c>
      <c r="M10" s="24">
        <v>1</v>
      </c>
      <c r="N10" s="24">
        <v>1</v>
      </c>
      <c r="O10" s="24">
        <v>1</v>
      </c>
      <c r="P10" s="24">
        <v>1</v>
      </c>
      <c r="Q10" s="24">
        <v>1</v>
      </c>
      <c r="R10" s="25">
        <v>1</v>
      </c>
      <c r="S10" s="27">
        <f>SUM(C32:R32)</f>
        <v>10</v>
      </c>
      <c r="T10" s="28">
        <f>COUNTIF($C$49:$R$50,B10)</f>
        <v>6</v>
      </c>
      <c r="U10" s="29">
        <f>COUNTIF($C$51:$R$52,B10)</f>
        <v>0</v>
      </c>
      <c r="V10" s="82">
        <f>T68</f>
        <v>11.264149145515528</v>
      </c>
      <c r="W10" s="30">
        <f>COUNTIF(C24:R24,3)</f>
        <v>0</v>
      </c>
      <c r="X10" s="10"/>
      <c r="Y10" s="31">
        <v>7</v>
      </c>
      <c r="Z10" s="51" t="str">
        <f>IF(I$8="",CONCATENATE(I1," (",AB10,"-",AC10,"-",AD10,") - (",AE10,"-",AF10,"-",AG10,")"),J$48)</f>
        <v>Резкая контратака "Спартак".  Бьёт Федичкин А.("Спартак")! ГОЛ!!! Федичкин А. переигрывает голкипера. СЧЁТ 0:2!</v>
      </c>
      <c r="AA10" s="4"/>
      <c r="AB10" s="4">
        <f>COUNTIF($I$4:$I$7,1)</f>
        <v>2</v>
      </c>
      <c r="AC10" s="4">
        <f>COUNTIF($I$4:$I$7,0)</f>
        <v>2</v>
      </c>
      <c r="AD10" s="4">
        <f>COUNTIF($I$4:$I$7,2)</f>
        <v>0</v>
      </c>
      <c r="AE10" s="4">
        <f>COUNTIF($I$10:$I$13,1)</f>
        <v>0</v>
      </c>
      <c r="AF10" s="4">
        <f>COUNTIF($I$10:$I$13,0)</f>
        <v>0</v>
      </c>
      <c r="AG10" s="4">
        <f>COUNTIF($I$10:$I$13,2)</f>
        <v>4</v>
      </c>
      <c r="AH10" s="4">
        <f>IF((SUM(I$57:I$58)-SUM(H$57:H$58)=0),0,1)</f>
        <v>1</v>
      </c>
      <c r="AI10" s="4"/>
      <c r="AJ10" s="4"/>
    </row>
    <row r="11" spans="1:36" ht="15">
      <c r="A11" s="22"/>
      <c r="B11" s="23" t="s">
        <v>52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2</v>
      </c>
      <c r="J11" s="25">
        <v>2</v>
      </c>
      <c r="K11" s="26">
        <v>1</v>
      </c>
      <c r="L11" s="24">
        <v>1</v>
      </c>
      <c r="M11" s="24">
        <v>1</v>
      </c>
      <c r="N11" s="24">
        <v>1</v>
      </c>
      <c r="O11" s="24">
        <v>1</v>
      </c>
      <c r="P11" s="24">
        <v>2</v>
      </c>
      <c r="Q11" s="24">
        <v>1</v>
      </c>
      <c r="R11" s="25">
        <v>1</v>
      </c>
      <c r="S11" s="27">
        <f>SUM(C33:R33)</f>
        <v>9</v>
      </c>
      <c r="T11" s="28">
        <f>COUNTIF($C$49:$R$50,B11)</f>
        <v>0</v>
      </c>
      <c r="U11" s="29">
        <f>COUNTIF($C$51:$R$52,B11)</f>
        <v>5</v>
      </c>
      <c r="V11" s="82">
        <f>T69</f>
        <v>8.555480469374038</v>
      </c>
      <c r="W11" s="30"/>
      <c r="X11" s="10"/>
      <c r="Y11" s="31">
        <v>8</v>
      </c>
      <c r="Z11" s="51" t="str">
        <f>IF(J$8="",CONCATENATE(J1," (",AB11,"-",AC11,"-",AD11,") - (",AE11,"-",AF11,"-",AG11,")"),K$48)</f>
        <v>"Спартак" проводит быструю атаку. Выходит Федичкин А. 1 на 1. ГОЛ!!! Федичкин А. переигрывает голкипера. СЧЁТ 0:3!</v>
      </c>
      <c r="AA11" s="4"/>
      <c r="AB11" s="4">
        <f>COUNTIF($J$4:$J$7,1)</f>
        <v>0</v>
      </c>
      <c r="AC11" s="4">
        <f>COUNTIF($J$4:$J$7,0)</f>
        <v>2</v>
      </c>
      <c r="AD11" s="4">
        <f>COUNTIF($J$4:$J$7,2)</f>
        <v>2</v>
      </c>
      <c r="AE11" s="4">
        <f>COUNTIF($J$10:$J$13,1)</f>
        <v>0</v>
      </c>
      <c r="AF11" s="4">
        <f>COUNTIF($J$10:$J$13,0)</f>
        <v>0</v>
      </c>
      <c r="AG11" s="4">
        <f>COUNTIF($J$10:$J$13,2)</f>
        <v>4</v>
      </c>
      <c r="AH11" s="4">
        <f>IF((SUM(J$57:J$58)-SUM(I$57:I$58)=0),0,1)</f>
        <v>1</v>
      </c>
      <c r="AI11" s="4"/>
      <c r="AJ11" s="4"/>
    </row>
    <row r="12" spans="1:36" ht="15">
      <c r="A12" s="22"/>
      <c r="B12" s="23" t="s">
        <v>79</v>
      </c>
      <c r="C12" s="24">
        <v>1</v>
      </c>
      <c r="D12" s="24">
        <v>2</v>
      </c>
      <c r="E12" s="24">
        <v>1</v>
      </c>
      <c r="F12" s="24">
        <v>1</v>
      </c>
      <c r="G12" s="24">
        <v>1</v>
      </c>
      <c r="H12" s="24">
        <v>1</v>
      </c>
      <c r="I12" s="24">
        <v>2</v>
      </c>
      <c r="J12" s="25">
        <v>2</v>
      </c>
      <c r="K12" s="26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5">
        <v>1</v>
      </c>
      <c r="S12" s="27">
        <f>SUM(C34:R34)</f>
        <v>10</v>
      </c>
      <c r="T12" s="28">
        <f>COUNTIF($C$49:$R$50,B12)</f>
        <v>0</v>
      </c>
      <c r="U12" s="29">
        <f>COUNTIF($C$51:$R$52,B12)</f>
        <v>2</v>
      </c>
      <c r="V12" s="82">
        <f>T70</f>
        <v>8.664149145515529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79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1</v>
      </c>
      <c r="I13" s="39">
        <v>2</v>
      </c>
      <c r="J13" s="40">
        <v>2</v>
      </c>
      <c r="K13" s="41">
        <v>1</v>
      </c>
      <c r="L13" s="39">
        <v>1</v>
      </c>
      <c r="M13" s="39">
        <v>1</v>
      </c>
      <c r="N13" s="39">
        <v>1</v>
      </c>
      <c r="O13" s="39">
        <v>1</v>
      </c>
      <c r="P13" s="39">
        <v>2</v>
      </c>
      <c r="Q13" s="39">
        <v>1</v>
      </c>
      <c r="R13" s="40">
        <v>1</v>
      </c>
      <c r="S13" s="42">
        <f>SUM(C35:R35)</f>
        <v>9</v>
      </c>
      <c r="T13" s="43">
        <f>COUNTIF($C$49:$R$50,B13)</f>
        <v>0</v>
      </c>
      <c r="U13" s="44">
        <f>COUNTIF($C$51:$R$52,B13)</f>
        <v>2</v>
      </c>
      <c r="V13" s="83">
        <f>T71</f>
        <v>7.955480469374038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Мяч остается в центре поля</v>
      </c>
      <c r="AA13" s="4"/>
      <c r="AB13" s="4">
        <f>COUNTIF($K$4:$K$7,1)</f>
        <v>4</v>
      </c>
      <c r="AC13" s="4">
        <f>COUNTIF($K$4:$K$7,0)</f>
        <v>0</v>
      </c>
      <c r="AD13" s="4">
        <f>COUNTIF($K$4:$K$7,2)</f>
        <v>0</v>
      </c>
      <c r="AE13" s="4">
        <f>COUNTIF($K$10:$K$13,1)</f>
        <v>4</v>
      </c>
      <c r="AF13" s="4">
        <f>COUNTIF($K$10:$K$13,0)</f>
        <v>0</v>
      </c>
      <c r="AG13" s="4">
        <f>COUNTIF($K$10:$K$13,2)</f>
        <v>0</v>
      </c>
      <c r="AH13" s="4">
        <f>IF((SUM(K$57:K$58)-SUM(J$57:J$58)=0),0,1)</f>
        <v>0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"Спартак" проводит быструю атаку. Выходит Федичкин А. 1 на 1. ГОЛ!!! Федичкин А. переигрывает голкипера. СЧЁТ 0:4!</v>
      </c>
      <c r="AA14" s="4"/>
      <c r="AB14" s="4">
        <f>COUNTIF($L$4:$L$7,1)</f>
        <v>2</v>
      </c>
      <c r="AC14" s="4">
        <f>COUNTIF($L$4:$L$7,0)</f>
        <v>1</v>
      </c>
      <c r="AD14" s="4">
        <f>COUNTIF($L$4:$L$7,2)</f>
        <v>1</v>
      </c>
      <c r="AE14" s="4">
        <f>COUNTIF($L$10:$L$13,1)</f>
        <v>4</v>
      </c>
      <c r="AF14" s="4">
        <f>COUNTIF($L$10:$L$13,0)</f>
        <v>0</v>
      </c>
      <c r="AG14" s="4">
        <f>COUNTIF($L$10:$L$13,2)</f>
        <v>0</v>
      </c>
      <c r="AH14" s="4">
        <f>IF((SUM(L$57:L$58)-SUM(K$57:K$58)=0),0,1)</f>
        <v>1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"Динамо" К - "Спартак" - 1:6 (0:3)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"Спартак" проводит быструю атаку. Выходит Федичкин А. 1 на 1.Горобец А. спасает свою команду</v>
      </c>
      <c r="AA15" s="4"/>
      <c r="AB15" s="4">
        <f>COUNTIF($M$4:$M$7,1)</f>
        <v>2</v>
      </c>
      <c r="AC15" s="4">
        <f>COUNTIF($M$4:$M$7,0)</f>
        <v>2</v>
      </c>
      <c r="AD15" s="4">
        <f>COUNTIF($M$4:$M$7,2)</f>
        <v>0</v>
      </c>
      <c r="AE15" s="4">
        <f>COUNTIF($M$10:$M$13,1)</f>
        <v>4</v>
      </c>
      <c r="AF15" s="4">
        <f>COUNTIF($M$10:$M$13,0)</f>
        <v>0</v>
      </c>
      <c r="AG15" s="4">
        <f>COUNTIF($M$10:$M$13,2)</f>
        <v>0</v>
      </c>
      <c r="AH15" s="4">
        <f>IF((SUM(M$57:M$58)-SUM(L$57:L$58)=0),0,1)</f>
        <v>0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"Спартак" продолжает атаковать</v>
      </c>
      <c r="AA16" s="4"/>
      <c r="AB16" s="4">
        <f>COUNTIF($N$4:$N$7,1)</f>
        <v>4</v>
      </c>
      <c r="AC16" s="4">
        <f>COUNTIF($N$4:$N$7,0)</f>
        <v>0</v>
      </c>
      <c r="AD16" s="4">
        <f>COUNTIF($N$4:$N$7,2)</f>
        <v>0</v>
      </c>
      <c r="AE16" s="4">
        <f>COUNTIF($N$10:$N$13,1)</f>
        <v>4</v>
      </c>
      <c r="AF16" s="4">
        <f>COUNTIF($N$10:$N$13,0)</f>
        <v>0</v>
      </c>
      <c r="AG16" s="4">
        <f>COUNTIF($N$10:$N$13,2)</f>
        <v>0</v>
      </c>
      <c r="AH16" s="4">
        <f>IF((SUM(N$57:N$58)-SUM(M$57:M$58)=0),0,1)</f>
        <v>0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0:1 (3) - Федичкин А. (Горюнович В.), 0:2 (7) - Федичкин А. (Горюнович В.), 0:3 (8) - Федичкин А. (Горюнович В.), 0:4 (10) - Федичкин А. (Горюнович В.), 0:5 (14) - Федичкин А. (авто), 0:6 (15) - Федичкин А. (Горюнович В.), 1:6 (16) - Заболоцкий Р. (авто),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Гол, как говорится, назревает</v>
      </c>
      <c r="AA17" s="4"/>
      <c r="AB17" s="4">
        <f>COUNTIF($O$4:$O$7,1)</f>
        <v>3</v>
      </c>
      <c r="AC17" s="4">
        <f>COUNTIF($O$4:$O$7,0)</f>
        <v>1</v>
      </c>
      <c r="AD17" s="4">
        <f>COUNTIF($O$4:$O$7,2)</f>
        <v>0</v>
      </c>
      <c r="AE17" s="4">
        <f>COUNTIF($O$10:$O$13,1)</f>
        <v>4</v>
      </c>
      <c r="AF17" s="4">
        <f>COUNTIF($O$10:$O$13,0)</f>
        <v>0</v>
      </c>
      <c r="AG17" s="4">
        <f>COUNTIF($O$10:$O$13,2)</f>
        <v>0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Федичкин А.("Спартак") забивает ГОЛ! СЧЁТ 0:5!</v>
      </c>
      <c r="AA18" s="4"/>
      <c r="AB18" s="4">
        <f>COUNTIF($P$4:$P$7,1)</f>
        <v>0</v>
      </c>
      <c r="AC18" s="4">
        <f>COUNTIF($P$4:$P$7,0)</f>
        <v>0</v>
      </c>
      <c r="AD18" s="4">
        <f>COUNTIF($P$4:$P$7,2)</f>
        <v>4</v>
      </c>
      <c r="AE18" s="4">
        <f>COUNTIF($P$10:$P$13,1)</f>
        <v>2</v>
      </c>
      <c r="AF18" s="4">
        <f>COUNTIF($P$10:$P$13,0)</f>
        <v>0</v>
      </c>
      <c r="AG18" s="4">
        <f>COUNTIF($P$10:$P$13,2)</f>
        <v>2</v>
      </c>
      <c r="AH18" s="4">
        <f>IF((SUM(P$57:P$58)-SUM(O$57:O$58)=0),0,1)</f>
        <v>1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Вдруг Федичкин А.("Спартак") дальним ударом забивает ГОЛ!!! СЧЁТ 0:6!</v>
      </c>
      <c r="AA19" s="4"/>
      <c r="AB19" s="4">
        <f>COUNTIF($Q$4:$Q$7,1)</f>
        <v>1</v>
      </c>
      <c r="AC19" s="4">
        <f>COUNTIF($Q$4:$Q$7,0)</f>
        <v>3</v>
      </c>
      <c r="AD19" s="4">
        <f>COUNTIF($Q$4:$Q$7,2)</f>
        <v>0</v>
      </c>
      <c r="AE19" s="4">
        <f>COUNTIF($Q$10:$Q$13,1)</f>
        <v>4</v>
      </c>
      <c r="AF19" s="4">
        <f>COUNTIF($Q$10:$Q$13,0)</f>
        <v>0</v>
      </c>
      <c r="AG19" s="4">
        <f>COUNTIF($Q$10:$Q$13,2)</f>
        <v>0</v>
      </c>
      <c r="AH19" s="4">
        <f>IF((SUM(Q$57:Q$58)-SUM(P$57:P$58)=0),0,1)</f>
        <v>1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"Динамо" К (23): Горобец А.-4, Дерябин Ю.-5, Заболоцкий Р.-7, авто-7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Вдруг Заболоцкий Р.("Динамо" К) дальним ударом забивает ГОЛ!!! СЧЁТ 1:6!</v>
      </c>
      <c r="AA20" s="4"/>
      <c r="AB20" s="4">
        <f>COUNTIF($R$4:$R$7,1)</f>
        <v>2</v>
      </c>
      <c r="AC20" s="4">
        <f>COUNTIF($R$4:$R$7,0)</f>
        <v>0</v>
      </c>
      <c r="AD20" s="4">
        <f>COUNTIF($R$4:$R$7,2)</f>
        <v>2</v>
      </c>
      <c r="AE20" s="4">
        <f>COUNTIF($R$10:$R$13,1)</f>
        <v>4</v>
      </c>
      <c r="AF20" s="4">
        <f>COUNTIF($R$10:$R$13,0)</f>
        <v>0</v>
      </c>
      <c r="AG20" s="4">
        <f>COUNTIF($R$10:$R$13,2)</f>
        <v>0</v>
      </c>
      <c r="AH20" s="4">
        <f>IF((SUM(R$57:R$58)-SUM(Q$57:Q$58)=0),0,1)</f>
        <v>1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"Спартак" (38): Федичкин А.-10, Горюнович В.-9, авто-10, авто-9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0</v>
      </c>
      <c r="D24" s="46">
        <f aca="true" t="shared" si="2" ref="D24:R24">IF(D30="G1",1,IF(AND(D30="C1",D32=0),1,IF(AND(D30="C1",D32=1),3,0)))</f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1</v>
      </c>
      <c r="S24" s="46">
        <f>COUNTIF(C24:J24,1)</f>
        <v>0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3</v>
      </c>
      <c r="D25" s="46">
        <f aca="true" t="shared" si="3" ref="D25:Q25">SUM(D26:D29)</f>
        <v>0</v>
      </c>
      <c r="E25" s="46">
        <f t="shared" si="3"/>
        <v>2</v>
      </c>
      <c r="F25" s="46">
        <f t="shared" si="3"/>
        <v>3</v>
      </c>
      <c r="G25" s="46">
        <f t="shared" si="3"/>
        <v>0</v>
      </c>
      <c r="H25" s="46">
        <f t="shared" si="3"/>
        <v>2</v>
      </c>
      <c r="I25" s="46">
        <f t="shared" si="3"/>
        <v>0</v>
      </c>
      <c r="J25" s="46">
        <f t="shared" si="3"/>
        <v>2</v>
      </c>
      <c r="K25" s="46">
        <f t="shared" si="3"/>
        <v>4</v>
      </c>
      <c r="L25" s="46">
        <f t="shared" si="3"/>
        <v>2</v>
      </c>
      <c r="M25" s="46">
        <f t="shared" si="3"/>
        <v>2</v>
      </c>
      <c r="N25" s="46">
        <f t="shared" si="3"/>
        <v>0</v>
      </c>
      <c r="O25" s="46">
        <f t="shared" si="3"/>
        <v>0</v>
      </c>
      <c r="P25" s="46">
        <f t="shared" si="3"/>
        <v>0</v>
      </c>
      <c r="Q25" s="46">
        <f t="shared" si="3"/>
        <v>1</v>
      </c>
      <c r="R25" s="46">
        <f>SUM(R26:R29)+1</f>
        <v>3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1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1</v>
      </c>
      <c r="L26" s="46">
        <f t="shared" si="4"/>
        <v>0</v>
      </c>
      <c r="M26" s="46">
        <f t="shared" si="4"/>
        <v>1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0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0</v>
      </c>
      <c r="D27" s="46">
        <f t="shared" si="5"/>
        <v>0</v>
      </c>
      <c r="E27" s="46">
        <f t="shared" si="5"/>
        <v>1</v>
      </c>
      <c r="F27" s="46">
        <f t="shared" si="5"/>
        <v>1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1</v>
      </c>
      <c r="L27" s="46">
        <f t="shared" si="5"/>
        <v>0</v>
      </c>
      <c r="M27" s="46">
        <f t="shared" si="5"/>
        <v>1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1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1</v>
      </c>
      <c r="D28" s="46">
        <f t="shared" si="5"/>
        <v>0</v>
      </c>
      <c r="E28" s="46">
        <f t="shared" si="5"/>
        <v>0</v>
      </c>
      <c r="F28" s="46">
        <f t="shared" si="5"/>
        <v>1</v>
      </c>
      <c r="G28" s="46">
        <f t="shared" si="5"/>
        <v>0</v>
      </c>
      <c r="H28" s="46">
        <f t="shared" si="5"/>
        <v>1</v>
      </c>
      <c r="I28" s="46">
        <f t="shared" si="5"/>
        <v>0</v>
      </c>
      <c r="J28" s="46">
        <f t="shared" si="5"/>
        <v>1</v>
      </c>
      <c r="K28" s="46">
        <f t="shared" si="5"/>
        <v>1</v>
      </c>
      <c r="L28" s="46">
        <f t="shared" si="5"/>
        <v>1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0</v>
      </c>
      <c r="Q28" s="46">
        <f t="shared" si="5"/>
        <v>0</v>
      </c>
      <c r="R28" s="46">
        <f t="shared" si="5"/>
        <v>1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1</v>
      </c>
      <c r="D29" s="46">
        <f t="shared" si="5"/>
        <v>0</v>
      </c>
      <c r="E29" s="46">
        <f t="shared" si="5"/>
        <v>0</v>
      </c>
      <c r="F29" s="46">
        <f t="shared" si="5"/>
        <v>1</v>
      </c>
      <c r="G29" s="46">
        <f t="shared" si="5"/>
        <v>0</v>
      </c>
      <c r="H29" s="46">
        <f t="shared" si="5"/>
        <v>1</v>
      </c>
      <c r="I29" s="46">
        <f t="shared" si="5"/>
        <v>0</v>
      </c>
      <c r="J29" s="46">
        <f t="shared" si="5"/>
        <v>1</v>
      </c>
      <c r="K29" s="46">
        <f t="shared" si="5"/>
        <v>1</v>
      </c>
      <c r="L29" s="46">
        <f t="shared" si="5"/>
        <v>1</v>
      </c>
      <c r="M29" s="46">
        <f t="shared" si="5"/>
        <v>0</v>
      </c>
      <c r="N29" s="46">
        <f t="shared" si="5"/>
        <v>0</v>
      </c>
      <c r="O29" s="46">
        <f t="shared" si="5"/>
        <v>0</v>
      </c>
      <c r="P29" s="46">
        <f t="shared" si="5"/>
        <v>0</v>
      </c>
      <c r="Q29" s="46">
        <f t="shared" si="5"/>
        <v>0</v>
      </c>
      <c r="R29" s="46">
        <f t="shared" si="5"/>
        <v>1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B2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B2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G2</v>
      </c>
      <c r="F30" s="46" t="str">
        <f t="shared" si="6"/>
        <v>B2</v>
      </c>
      <c r="G30" s="46" t="str">
        <f t="shared" si="6"/>
        <v>B2</v>
      </c>
      <c r="H30" s="46" t="str">
        <f t="shared" si="6"/>
        <v>B1</v>
      </c>
      <c r="I30" s="46" t="str">
        <f t="shared" si="6"/>
        <v>C2</v>
      </c>
      <c r="J30" s="46" t="str">
        <f t="shared" si="6"/>
        <v>C2</v>
      </c>
      <c r="K30" s="46" t="str">
        <f>IF(K25=K31,"A",IF(K25-K31=1,"B1",IF(K25-K31=2,"C1",IF(K25-K31&gt;2,"G1",IF(K31-K25=1,"B2",IF(K31-K25=2,"C2",IF(K31-K25&gt;2,"G2")))))))</f>
        <v>A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C2</v>
      </c>
      <c r="M30" s="46" t="str">
        <f t="shared" si="7"/>
        <v>C2</v>
      </c>
      <c r="N30" s="46" t="str">
        <f t="shared" si="7"/>
        <v>B2</v>
      </c>
      <c r="O30" s="46" t="str">
        <f t="shared" si="7"/>
        <v>B2</v>
      </c>
      <c r="P30" s="46" t="str">
        <f t="shared" si="7"/>
        <v>G2</v>
      </c>
      <c r="Q30" s="46" t="str">
        <f t="shared" si="7"/>
        <v>G2</v>
      </c>
      <c r="R30" s="46" t="str">
        <f t="shared" si="7"/>
        <v>G1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4</v>
      </c>
      <c r="D31" s="46">
        <f aca="true" t="shared" si="8" ref="D31:R31">SUM(D32:D35)</f>
        <v>0</v>
      </c>
      <c r="E31" s="46">
        <f t="shared" si="8"/>
        <v>4</v>
      </c>
      <c r="F31" s="46">
        <f t="shared" si="8"/>
        <v>4</v>
      </c>
      <c r="G31" s="46">
        <f t="shared" si="8"/>
        <v>0</v>
      </c>
      <c r="H31" s="46">
        <f t="shared" si="8"/>
        <v>0</v>
      </c>
      <c r="I31" s="46">
        <f t="shared" si="8"/>
        <v>4</v>
      </c>
      <c r="J31" s="46">
        <f t="shared" si="8"/>
        <v>4</v>
      </c>
      <c r="K31" s="46">
        <f t="shared" si="8"/>
        <v>4</v>
      </c>
      <c r="L31" s="46">
        <f t="shared" si="8"/>
        <v>4</v>
      </c>
      <c r="M31" s="46">
        <f t="shared" si="8"/>
        <v>4</v>
      </c>
      <c r="N31" s="46">
        <f t="shared" si="8"/>
        <v>0</v>
      </c>
      <c r="O31" s="46">
        <f t="shared" si="8"/>
        <v>0</v>
      </c>
      <c r="P31" s="46">
        <f t="shared" si="8"/>
        <v>2</v>
      </c>
      <c r="Q31" s="46">
        <f t="shared" si="8"/>
        <v>4</v>
      </c>
      <c r="R31" s="46">
        <f t="shared" si="8"/>
        <v>0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1</v>
      </c>
      <c r="D32" s="46">
        <f t="shared" si="5"/>
        <v>0</v>
      </c>
      <c r="E32" s="46">
        <f t="shared" si="5"/>
        <v>1</v>
      </c>
      <c r="F32" s="46">
        <f t="shared" si="5"/>
        <v>1</v>
      </c>
      <c r="G32" s="46">
        <f t="shared" si="5"/>
        <v>0</v>
      </c>
      <c r="H32" s="46">
        <f t="shared" si="5"/>
        <v>0</v>
      </c>
      <c r="I32" s="46">
        <f t="shared" si="5"/>
        <v>1</v>
      </c>
      <c r="J32" s="46">
        <f t="shared" si="5"/>
        <v>1</v>
      </c>
      <c r="K32" s="46">
        <f t="shared" si="5"/>
        <v>1</v>
      </c>
      <c r="L32" s="46">
        <f t="shared" si="5"/>
        <v>1</v>
      </c>
      <c r="M32" s="46">
        <f t="shared" si="5"/>
        <v>1</v>
      </c>
      <c r="N32" s="46">
        <f t="shared" si="5"/>
        <v>0</v>
      </c>
      <c r="O32" s="46">
        <f t="shared" si="5"/>
        <v>0</v>
      </c>
      <c r="P32" s="46">
        <f t="shared" si="5"/>
        <v>1</v>
      </c>
      <c r="Q32" s="46">
        <f t="shared" si="5"/>
        <v>1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1</v>
      </c>
      <c r="D33" s="46">
        <f t="shared" si="5"/>
        <v>0</v>
      </c>
      <c r="E33" s="46">
        <f t="shared" si="5"/>
        <v>1</v>
      </c>
      <c r="F33" s="46">
        <f t="shared" si="5"/>
        <v>1</v>
      </c>
      <c r="G33" s="46">
        <f t="shared" si="5"/>
        <v>0</v>
      </c>
      <c r="H33" s="46">
        <f t="shared" si="5"/>
        <v>0</v>
      </c>
      <c r="I33" s="46">
        <f t="shared" si="5"/>
        <v>1</v>
      </c>
      <c r="J33" s="46">
        <f t="shared" si="5"/>
        <v>1</v>
      </c>
      <c r="K33" s="46">
        <f t="shared" si="5"/>
        <v>1</v>
      </c>
      <c r="L33" s="46">
        <f t="shared" si="5"/>
        <v>1</v>
      </c>
      <c r="M33" s="46">
        <f t="shared" si="5"/>
        <v>1</v>
      </c>
      <c r="N33" s="46">
        <f t="shared" si="5"/>
        <v>0</v>
      </c>
      <c r="O33" s="46">
        <f t="shared" si="5"/>
        <v>0</v>
      </c>
      <c r="P33" s="46">
        <f t="shared" si="5"/>
        <v>0</v>
      </c>
      <c r="Q33" s="46">
        <f t="shared" si="5"/>
        <v>1</v>
      </c>
      <c r="R33" s="46">
        <f t="shared" si="5"/>
        <v>0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1</v>
      </c>
      <c r="D34" s="46">
        <f t="shared" si="5"/>
        <v>0</v>
      </c>
      <c r="E34" s="46">
        <f t="shared" si="5"/>
        <v>1</v>
      </c>
      <c r="F34" s="46">
        <f t="shared" si="5"/>
        <v>1</v>
      </c>
      <c r="G34" s="46">
        <f t="shared" si="5"/>
        <v>0</v>
      </c>
      <c r="H34" s="46">
        <f t="shared" si="5"/>
        <v>0</v>
      </c>
      <c r="I34" s="46">
        <f t="shared" si="5"/>
        <v>1</v>
      </c>
      <c r="J34" s="46">
        <f t="shared" si="5"/>
        <v>1</v>
      </c>
      <c r="K34" s="46">
        <f t="shared" si="5"/>
        <v>1</v>
      </c>
      <c r="L34" s="46">
        <f t="shared" si="5"/>
        <v>1</v>
      </c>
      <c r="M34" s="46">
        <f t="shared" si="5"/>
        <v>1</v>
      </c>
      <c r="N34" s="46">
        <f t="shared" si="5"/>
        <v>0</v>
      </c>
      <c r="O34" s="46">
        <f t="shared" si="5"/>
        <v>0</v>
      </c>
      <c r="P34" s="46">
        <f t="shared" si="5"/>
        <v>1</v>
      </c>
      <c r="Q34" s="46">
        <f t="shared" si="5"/>
        <v>1</v>
      </c>
      <c r="R34" s="46">
        <f t="shared" si="5"/>
        <v>0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1</v>
      </c>
      <c r="D35" s="46">
        <f t="shared" si="5"/>
        <v>0</v>
      </c>
      <c r="E35" s="46">
        <f t="shared" si="5"/>
        <v>1</v>
      </c>
      <c r="F35" s="46">
        <f t="shared" si="5"/>
        <v>1</v>
      </c>
      <c r="G35" s="46">
        <f t="shared" si="5"/>
        <v>0</v>
      </c>
      <c r="H35" s="46">
        <f t="shared" si="5"/>
        <v>0</v>
      </c>
      <c r="I35" s="46">
        <f t="shared" si="5"/>
        <v>1</v>
      </c>
      <c r="J35" s="46">
        <f t="shared" si="5"/>
        <v>1</v>
      </c>
      <c r="K35" s="46">
        <f t="shared" si="5"/>
        <v>1</v>
      </c>
      <c r="L35" s="46">
        <f t="shared" si="5"/>
        <v>1</v>
      </c>
      <c r="M35" s="46">
        <f t="shared" si="5"/>
        <v>1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1</v>
      </c>
      <c r="R35" s="46">
        <f t="shared" si="5"/>
        <v>0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0</v>
      </c>
      <c r="D36" s="46">
        <f aca="true" t="shared" si="9" ref="D36:R36">IF(D30="G2",1,IF(AND(D30="C2",D26=0),1,IF(AND(D30="C2",D26=1),3,0)))</f>
        <v>0</v>
      </c>
      <c r="E36" s="46">
        <f t="shared" si="9"/>
        <v>1</v>
      </c>
      <c r="F36" s="46">
        <f t="shared" si="9"/>
        <v>0</v>
      </c>
      <c r="G36" s="46">
        <f t="shared" si="9"/>
        <v>0</v>
      </c>
      <c r="H36" s="46">
        <f t="shared" si="9"/>
        <v>0</v>
      </c>
      <c r="I36" s="46">
        <f t="shared" si="9"/>
        <v>1</v>
      </c>
      <c r="J36" s="46">
        <f t="shared" si="9"/>
        <v>1</v>
      </c>
      <c r="K36" s="46">
        <f t="shared" si="9"/>
        <v>0</v>
      </c>
      <c r="L36" s="46">
        <f t="shared" si="9"/>
        <v>1</v>
      </c>
      <c r="M36" s="46">
        <f t="shared" si="9"/>
        <v>3</v>
      </c>
      <c r="N36" s="46">
        <f t="shared" si="9"/>
        <v>0</v>
      </c>
      <c r="O36" s="46">
        <f t="shared" si="9"/>
        <v>0</v>
      </c>
      <c r="P36" s="46">
        <f t="shared" si="9"/>
        <v>1</v>
      </c>
      <c r="Q36" s="46">
        <f t="shared" si="9"/>
        <v>1</v>
      </c>
      <c r="R36" s="46">
        <f t="shared" si="9"/>
        <v>0</v>
      </c>
      <c r="S36" s="46">
        <f>COUNTIF(C36:J36,1)</f>
        <v>3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 t="str">
        <f>IF(C26=1,$B4,IF(C27=1,$B5,IF(C28=1,$B6,IF(C29=1,$B7,""))))</f>
        <v>Горобец А.</v>
      </c>
      <c r="D37" s="46">
        <f aca="true" t="shared" si="10" ref="D37:R37">IF(D26=1,$B4,IF(D27=1,$B5,IF(D28=1,$B6,IF(D29=1,$B7,""))))</f>
      </c>
      <c r="E37" s="46" t="str">
        <f t="shared" si="10"/>
        <v>Горобец А.</v>
      </c>
      <c r="F37" s="46" t="str">
        <f t="shared" si="10"/>
        <v>Дерябин Ю.</v>
      </c>
      <c r="G37" s="46">
        <f t="shared" si="10"/>
      </c>
      <c r="H37" s="46" t="str">
        <f t="shared" si="10"/>
        <v>Заболоцкий Р.</v>
      </c>
      <c r="I37" s="46">
        <f t="shared" si="10"/>
      </c>
      <c r="J37" s="46" t="str">
        <f t="shared" si="10"/>
        <v>Заболоцкий Р.</v>
      </c>
      <c r="K37" s="46" t="str">
        <f t="shared" si="10"/>
        <v>Горобец А.</v>
      </c>
      <c r="L37" s="46" t="str">
        <f t="shared" si="10"/>
        <v>Заболоцкий Р.</v>
      </c>
      <c r="M37" s="46" t="str">
        <f t="shared" si="10"/>
        <v>Горобец А.</v>
      </c>
      <c r="N37" s="46">
        <f t="shared" si="10"/>
      </c>
      <c r="O37" s="46">
        <f t="shared" si="10"/>
      </c>
      <c r="P37" s="46">
        <f t="shared" si="10"/>
      </c>
      <c r="Q37" s="46" t="str">
        <f t="shared" si="10"/>
        <v>Дерябин Ю.</v>
      </c>
      <c r="R37" s="46" t="str">
        <f t="shared" si="10"/>
        <v>Заболоцкий Р.</v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Заболоцкий Р.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Дерябин Ю.</v>
      </c>
      <c r="F38" s="46" t="str">
        <f aca="true" t="shared" si="11" ref="F38:R38">IF(F26=1,IF(F27=1,$B5,IF(F28=1,$B6,IF(F29=1,$B7,"штр."))),IF(F27=1,IF(F28=1,$B6,IF(F29=1,$B7,"штр.")),IF(F28=1,IF(F29=1,$B7,"штр."),"штр.")))</f>
        <v>Заболоцкий Р.</v>
      </c>
      <c r="G38" s="46" t="str">
        <f t="shared" si="11"/>
        <v>штр.</v>
      </c>
      <c r="H38" s="46" t="str">
        <f t="shared" si="11"/>
        <v>авто</v>
      </c>
      <c r="I38" s="46" t="str">
        <f t="shared" si="11"/>
        <v>штр.</v>
      </c>
      <c r="J38" s="46" t="str">
        <f t="shared" si="11"/>
        <v>авто</v>
      </c>
      <c r="K38" s="46" t="str">
        <f t="shared" si="11"/>
        <v>Дерябин Ю.</v>
      </c>
      <c r="L38" s="46" t="str">
        <f t="shared" si="11"/>
        <v>авто</v>
      </c>
      <c r="M38" s="46" t="str">
        <f t="shared" si="11"/>
        <v>Дерябин Ю.</v>
      </c>
      <c r="N38" s="46" t="str">
        <f t="shared" si="11"/>
        <v>штр.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штр.</v>
      </c>
      <c r="R38" s="46" t="str">
        <f t="shared" si="11"/>
        <v>авто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Горобец А. спасает свою команду</v>
      </c>
      <c r="D39" s="46" t="str">
        <f aca="true" t="shared" si="12" ref="D39:R39">IF(D26=1,CONCATENATE($B4,$W34),CONCATENATE($W35,D43,$X35,D57,":",D58,"!"))</f>
        <v> ГОЛ!!!  переигрывает голкипера. СЧЁТ 0:0!</v>
      </c>
      <c r="E39" s="46" t="str">
        <f t="shared" si="12"/>
        <v>Горобец А. спасает свою команду</v>
      </c>
      <c r="F39" s="46" t="str">
        <f t="shared" si="12"/>
        <v> ГОЛ!!! Федичкин А. переигрывает голкипера. СЧЁТ 0:1!</v>
      </c>
      <c r="G39" s="46" t="str">
        <f t="shared" si="12"/>
        <v> ГОЛ!!!  переигрывает голкипера. СЧЁТ 0:1!</v>
      </c>
      <c r="H39" s="46" t="str">
        <f t="shared" si="12"/>
        <v> ГОЛ!!!  переигрывает голкипера. СЧЁТ 0:1!</v>
      </c>
      <c r="I39" s="46" t="str">
        <f t="shared" si="12"/>
        <v> ГОЛ!!! Федичкин А. переигрывает голкипера. СЧЁТ 0:2!</v>
      </c>
      <c r="J39" s="46" t="str">
        <f t="shared" si="12"/>
        <v> ГОЛ!!! Федичкин А. переигрывает голкипера. СЧЁТ 0:3!</v>
      </c>
      <c r="K39" s="46" t="str">
        <f t="shared" si="12"/>
        <v>Горобец А. спасает свою команду</v>
      </c>
      <c r="L39" s="46" t="str">
        <f t="shared" si="12"/>
        <v> ГОЛ!!! Федичкин А. переигрывает голкипера. СЧЁТ 0:4!</v>
      </c>
      <c r="M39" s="46" t="str">
        <f t="shared" si="12"/>
        <v>Горобец А. спасает свою команду</v>
      </c>
      <c r="N39" s="46" t="str">
        <f t="shared" si="12"/>
        <v> ГОЛ!!!  переигрывает голкипера. СЧЁТ 0:4!</v>
      </c>
      <c r="O39" s="46" t="str">
        <f t="shared" si="12"/>
        <v> ГОЛ!!!  переигрывает голкипера. СЧЁТ 0:4!</v>
      </c>
      <c r="P39" s="46" t="str">
        <f t="shared" si="12"/>
        <v> ГОЛ!!! Федичкин А. переигрывает голкипера. СЧЁТ 0:5!</v>
      </c>
      <c r="Q39" s="46" t="str">
        <f t="shared" si="12"/>
        <v> ГОЛ!!! Федичкин А. переигрывает голкипера. СЧЁТ 0:6!</v>
      </c>
      <c r="R39" s="46" t="str">
        <f t="shared" si="12"/>
        <v> ГОЛ!!!  переигрывает голкипера. СЧЁТ 1:6!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"Спартак" переходит в атаку 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Мяч остается в центре поля</v>
      </c>
      <c r="E40" s="46" t="str">
        <f t="shared" si="13"/>
        <v>"Спартак" проводит быструю атаку. Выходит Федичкин А. 1 на 1.Горобец А. спасает свою команду</v>
      </c>
      <c r="F40" s="46" t="str">
        <f t="shared" si="13"/>
        <v>"Спартак" переходит в атаку </v>
      </c>
      <c r="G40" s="46" t="str">
        <f t="shared" si="13"/>
        <v>Мяч остается в центре поля</v>
      </c>
      <c r="H40" s="46" t="str">
        <f t="shared" si="13"/>
        <v>"Динамо" К проводит быструю атаку. Выходит Заболоцкий Р. 1 на 1. ГОЛ!!! Заболоцкий Р. переигрывает голкипера. СЧЁТ 0:1!</v>
      </c>
      <c r="I40" s="46" t="str">
        <f t="shared" si="13"/>
        <v>Вдруг Федичкин А.("Спартак") дальним ударом забивает ГОЛ!!! СЧЁТ 0:2!</v>
      </c>
      <c r="J40" s="46" t="str">
        <f t="shared" si="13"/>
        <v>"Спартак" проводит быструю атаку. Выходит Федичкин А. 1 на 1. ГОЛ!!! Федичкин А. переигрывает голкипера. СЧЁТ 0:3!</v>
      </c>
      <c r="K40" s="46" t="str">
        <f t="shared" si="13"/>
        <v>Мяч остается в центре поля</v>
      </c>
      <c r="L40" s="46" t="str">
        <f t="shared" si="13"/>
        <v>"Спартак" проводит быструю атаку. Выходит Федичкин А. 1 на 1. ГОЛ!!! Федичкин А. переигрывает голкипера. СЧЁТ 0:4!</v>
      </c>
      <c r="M40" s="46" t="str">
        <f t="shared" si="13"/>
        <v>"Спартак" проводит быструю атаку. Выходит Федичкин А. 1 на 1.Горобец А. спасает свою команду</v>
      </c>
      <c r="N40" s="46" t="str">
        <f t="shared" si="13"/>
        <v>Мяч остается в центре поля</v>
      </c>
      <c r="O40" s="46" t="str">
        <f t="shared" si="13"/>
        <v>Мяч остается в центре поля</v>
      </c>
      <c r="P40" s="46" t="str">
        <f t="shared" si="13"/>
        <v>"Спартак" проводит быструю атаку. Выходит Федичкин А. 1 на 1. ГОЛ!!! Федичкин А. переигрывает голкипера. СЧЁТ 0:5!</v>
      </c>
      <c r="Q40" s="46" t="str">
        <f t="shared" si="13"/>
        <v>Вдруг Федичкин А.("Спартак") дальним ударом забивает ГОЛ!!! СЧЁТ 0:6!</v>
      </c>
      <c r="R40" s="46" t="str">
        <f t="shared" si="13"/>
        <v>Вдруг Заболоцкий Р.("Динамо" К) дальним ударом забивает ГОЛ!!! СЧЁТ 1:6!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str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B2</v>
      </c>
      <c r="E41" s="46" t="str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G2</v>
      </c>
      <c r="F41" s="46" t="b">
        <f t="shared" si="14"/>
        <v>0</v>
      </c>
      <c r="G41" s="46" t="str">
        <f t="shared" si="14"/>
        <v>B2</v>
      </c>
      <c r="H41" s="46" t="str">
        <f t="shared" si="14"/>
        <v>B1</v>
      </c>
      <c r="I41" s="46" t="str">
        <f t="shared" si="14"/>
        <v>C2</v>
      </c>
      <c r="J41" s="46" t="str">
        <f t="shared" si="14"/>
        <v>G2</v>
      </c>
      <c r="K41" s="46" t="str">
        <f t="shared" si="14"/>
        <v>B2</v>
      </c>
      <c r="L41" s="46" t="b">
        <f t="shared" si="14"/>
        <v>0</v>
      </c>
      <c r="M41" s="46" t="str">
        <f t="shared" si="14"/>
        <v>G2</v>
      </c>
      <c r="N41" s="46" t="str">
        <f t="shared" si="14"/>
        <v>B2</v>
      </c>
      <c r="O41" s="46" t="str">
        <f t="shared" si="14"/>
        <v>B2</v>
      </c>
      <c r="P41" s="46" t="str">
        <f t="shared" si="14"/>
        <v>G2</v>
      </c>
      <c r="Q41" s="46" t="b">
        <f t="shared" si="14"/>
        <v>0</v>
      </c>
      <c r="R41" s="46" t="b">
        <f t="shared" si="14"/>
        <v>0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Федичкин А. спасает свою команду</v>
      </c>
      <c r="D42" s="46" t="str">
        <f aca="true" t="shared" si="15" ref="D42:R42">IF(D32=1,CONCATENATE($B10,$W34),CONCATENATE($W35,D37,$X35,D57,":",D58,"!"))</f>
        <v> ГОЛ!!!  переигрывает голкипера. СЧЁТ 0:0!</v>
      </c>
      <c r="E42" s="46" t="str">
        <f t="shared" si="15"/>
        <v>Федичкин А. спасает свою команду</v>
      </c>
      <c r="F42" s="46" t="str">
        <f t="shared" si="15"/>
        <v>Федичкин А. спасает свою команду</v>
      </c>
      <c r="G42" s="46" t="str">
        <f t="shared" si="15"/>
        <v> ГОЛ!!!  переигрывает голкипера. СЧЁТ 0:1!</v>
      </c>
      <c r="H42" s="46" t="str">
        <f t="shared" si="15"/>
        <v> ГОЛ!!! Заболоцкий Р. переигрывает голкипера. СЧЁТ 0:1!</v>
      </c>
      <c r="I42" s="46" t="str">
        <f t="shared" si="15"/>
        <v>Федичкин А. спасает свою команду</v>
      </c>
      <c r="J42" s="46" t="str">
        <f t="shared" si="15"/>
        <v>Федичкин А. спасает свою команду</v>
      </c>
      <c r="K42" s="46" t="str">
        <f t="shared" si="15"/>
        <v>Федичкин А. спасает свою команду</v>
      </c>
      <c r="L42" s="46" t="str">
        <f t="shared" si="15"/>
        <v>Федичкин А. спасает свою команду</v>
      </c>
      <c r="M42" s="46" t="str">
        <f t="shared" si="15"/>
        <v>Федичкин А. спасает свою команду</v>
      </c>
      <c r="N42" s="46" t="str">
        <f t="shared" si="15"/>
        <v> ГОЛ!!!  переигрывает голкипера. СЧЁТ 0:4!</v>
      </c>
      <c r="O42" s="46" t="str">
        <f t="shared" si="15"/>
        <v> ГОЛ!!!  переигрывает голкипера. СЧЁТ 0:4!</v>
      </c>
      <c r="P42" s="46" t="str">
        <f t="shared" si="15"/>
        <v>Федичкин А. спасает свою команду</v>
      </c>
      <c r="Q42" s="46" t="str">
        <f t="shared" si="15"/>
        <v>Федичкин А. спасает свою команду</v>
      </c>
      <c r="R42" s="46" t="str">
        <f t="shared" si="15"/>
        <v> ГОЛ!!! Заболоцкий Р. переигрывает голкипера. СЧЁТ 1:6!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Федичкин А.</v>
      </c>
      <c r="D43" s="46">
        <f aca="true" t="shared" si="16" ref="D43:R43">IF(D32=1,$B10,IF(D33=1,$B11,IF(D34=1,$B12,IF(D35=1,$B13,""))))</f>
      </c>
      <c r="E43" s="46" t="str">
        <f t="shared" si="16"/>
        <v>Федичкин А.</v>
      </c>
      <c r="F43" s="46" t="str">
        <f t="shared" si="16"/>
        <v>Федичкин А.</v>
      </c>
      <c r="G43" s="46">
        <f t="shared" si="16"/>
      </c>
      <c r="H43" s="46">
        <f t="shared" si="16"/>
      </c>
      <c r="I43" s="46" t="str">
        <f t="shared" si="16"/>
        <v>Федичкин А.</v>
      </c>
      <c r="J43" s="46" t="str">
        <f t="shared" si="16"/>
        <v>Федичкин А.</v>
      </c>
      <c r="K43" s="46" t="str">
        <f t="shared" si="16"/>
        <v>Федичкин А.</v>
      </c>
      <c r="L43" s="46" t="str">
        <f t="shared" si="16"/>
        <v>Федичкин А.</v>
      </c>
      <c r="M43" s="46" t="str">
        <f t="shared" si="16"/>
        <v>Федичкин А.</v>
      </c>
      <c r="N43" s="46">
        <f t="shared" si="16"/>
      </c>
      <c r="O43" s="46">
        <f t="shared" si="16"/>
      </c>
      <c r="P43" s="46" t="str">
        <f t="shared" si="16"/>
        <v>Федичкин А.</v>
      </c>
      <c r="Q43" s="46" t="str">
        <f t="shared" si="16"/>
        <v>Федичкин А.</v>
      </c>
      <c r="R43" s="46">
        <f t="shared" si="16"/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Горюнович В.</v>
      </c>
      <c r="D44" s="46" t="str">
        <f t="shared" si="17"/>
        <v>штр.</v>
      </c>
      <c r="E44" s="46" t="str">
        <f t="shared" si="17"/>
        <v>Горюнович В.</v>
      </c>
      <c r="F44" s="46" t="str">
        <f t="shared" si="17"/>
        <v>Горюнович В.</v>
      </c>
      <c r="G44" s="46" t="str">
        <f t="shared" si="17"/>
        <v>штр.</v>
      </c>
      <c r="H44" s="46" t="str">
        <f t="shared" si="17"/>
        <v>штр.</v>
      </c>
      <c r="I44" s="46" t="str">
        <f t="shared" si="17"/>
        <v>Горюнович В.</v>
      </c>
      <c r="J44" s="46" t="str">
        <f t="shared" si="17"/>
        <v>Горюнович В.</v>
      </c>
      <c r="K44" s="46" t="str">
        <f t="shared" si="17"/>
        <v>Горюнович В.</v>
      </c>
      <c r="L44" s="46" t="str">
        <f t="shared" si="17"/>
        <v>Горюнович В.</v>
      </c>
      <c r="M44" s="46" t="str">
        <f t="shared" si="17"/>
        <v>Горюнович В.</v>
      </c>
      <c r="N44" s="46" t="str">
        <f t="shared" si="17"/>
        <v>штр.</v>
      </c>
      <c r="O44" s="46" t="str">
        <f t="shared" si="17"/>
        <v>штр.</v>
      </c>
      <c r="P44" s="46" t="str">
        <f t="shared" si="17"/>
        <v>авто</v>
      </c>
      <c r="Q44" s="46" t="str">
        <f t="shared" si="17"/>
        <v>Горюнович В.</v>
      </c>
      <c r="R44" s="46" t="str">
        <f t="shared" si="17"/>
        <v>штр.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"Спартак" отбивается. Мяч в центре поля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"Динамо" К продолжает атаковать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А вот уже "Спартак" в атаке</v>
      </c>
      <c r="F45" s="46" t="str">
        <f t="shared" si="18"/>
        <v>"Спартак" отбивается. Мяч в центре поля</v>
      </c>
      <c r="G45" s="46" t="str">
        <f t="shared" si="18"/>
        <v>"Динамо" К продолжает атаковать</v>
      </c>
      <c r="H45" s="46" t="str">
        <f t="shared" si="18"/>
        <v>Заболоцкий Р.("Динамо" К) забивает ГОЛ! СЧЁТ 0:1!</v>
      </c>
      <c r="I45" s="46" t="str">
        <f t="shared" si="18"/>
        <v>Резкая контратака "Спартак".  Бьёт Федичкин А.("Спартак")! ГОЛ!!! Федичкин А. переигрывает голкипера. СЧЁТ 0:2!</v>
      </c>
      <c r="J45" s="46" t="str">
        <f t="shared" si="18"/>
        <v>А вот уже "Спартак" в атаке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"Динамо" К продолжает атаковать</v>
      </c>
      <c r="L45" s="46" t="str">
        <f t="shared" si="18"/>
        <v>А вот уже "Спартак" в атаке</v>
      </c>
      <c r="M45" s="46" t="str">
        <f t="shared" si="18"/>
        <v>А вот уже "Спартак" в атаке</v>
      </c>
      <c r="N45" s="46" t="str">
        <f t="shared" si="18"/>
        <v>"Динамо" К продолжает атаковать</v>
      </c>
      <c r="O45" s="46" t="str">
        <f t="shared" si="18"/>
        <v>"Динамо" К продолжает атаковать</v>
      </c>
      <c r="P45" s="46" t="str">
        <f t="shared" si="18"/>
        <v>А вот уже "Спартак" в атаке</v>
      </c>
      <c r="Q45" s="46" t="str">
        <f t="shared" si="18"/>
        <v>Резкая контратака "Спартак".  Бьёт Федичкин А.("Спартак")! ГОЛ!!! Федичкин А. переигрывает голкипера. СЧЁТ 0:6!</v>
      </c>
      <c r="R45" s="46" t="str">
        <f t="shared" si="18"/>
        <v>Заболоцкий Р.("Динамо" К) забивает ГОЛ! СЧЁТ 1:6!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Федичкин А.("Спартак") бьет по воротам! Горобец А. спасает свою команду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Гол, как говорится, назревает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Федичкин А.("Спартак") забивает ГОЛ! СЧЁТ 0:1!</v>
      </c>
      <c r="F46" s="46" t="str">
        <f t="shared" si="19"/>
        <v>Федичкин А.("Спартак") бьет по воротам!  ГОЛ!!! Федичкин А. переигрывает голкипера. СЧЁТ 0:1!</v>
      </c>
      <c r="G46" s="46" t="str">
        <f t="shared" si="19"/>
        <v>Гол, как говорится, назревает</v>
      </c>
      <c r="H46" s="46" t="str">
        <f t="shared" si="19"/>
        <v>А вот уже "Динамо" К в атаке</v>
      </c>
      <c r="I46" s="46" t="str">
        <f t="shared" si="19"/>
        <v>Федичкин А.("Спартак") забивает ГОЛ! СЧЁТ 0:2!</v>
      </c>
      <c r="J46" s="46" t="str">
        <f t="shared" si="19"/>
        <v>Федичкин А.("Спартак") забивает ГОЛ! СЧЁТ 0:3!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"Спартак" продолжает атаковать</v>
      </c>
      <c r="L46" s="46" t="str">
        <f t="shared" si="19"/>
        <v>Федичкин А.("Спартак") забивает ГОЛ! СЧЁТ 0:4!</v>
      </c>
      <c r="M46" s="46" t="str">
        <f t="shared" si="19"/>
        <v>Федичкин А.("Спартак") забивает ГОЛ! СЧЁТ 0:4!</v>
      </c>
      <c r="N46" s="46" t="str">
        <f t="shared" si="19"/>
        <v>"Спартак" продолжает атаковать</v>
      </c>
      <c r="O46" s="46" t="str">
        <f t="shared" si="19"/>
        <v>Гол, как говорится, назревает</v>
      </c>
      <c r="P46" s="46" t="str">
        <f t="shared" si="19"/>
        <v>Федичкин А.("Спартак") забивает ГОЛ! СЧЁТ 0:5!</v>
      </c>
      <c r="Q46" s="46" t="str">
        <f t="shared" si="19"/>
        <v>Федичкин А.("Спартак") забивает ГОЛ! СЧЁТ 0:6!</v>
      </c>
      <c r="R46" s="46" t="str">
        <f t="shared" si="19"/>
        <v>Резкая контратака "Динамо" К.  Бьёт Заболоцкий Р.("Динамо" К)! ГОЛ!!! Заболоцкий Р. переигрывает голкипера. СЧЁТ 1:6!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"Спартак" переходит в атаку 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Гол, как говорится, назревает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Федичкин А.("Спартак") забивает ГОЛ! СЧЁТ 0:1!</v>
      </c>
      <c r="G48" s="46" t="str">
        <f t="shared" si="20"/>
        <v>"Спартак" переходит в атаку </v>
      </c>
      <c r="H48" s="46" t="str">
        <f t="shared" si="20"/>
        <v>Гол, как говорится, назревает</v>
      </c>
      <c r="I48" s="46" t="str">
        <f t="shared" si="20"/>
        <v>А вот уже "Динамо" К в атаке</v>
      </c>
      <c r="J48" s="46" t="str">
        <f t="shared" si="20"/>
        <v>Резкая контратака "Спартак".  Бьёт Федичкин А.("Спартак")! ГОЛ!!! Федичкин А. переигрывает голкипера. СЧЁТ 0:2!</v>
      </c>
      <c r="K48" s="46" t="str">
        <f t="shared" si="20"/>
        <v>"Спартак" проводит быструю атаку. Выходит Федичкин А. 1 на 1. ГОЛ!!! Федичкин А. переигрывает голкипера. СЧЁТ 0:3!</v>
      </c>
      <c r="L48" s="46" t="str">
        <f>K40</f>
        <v>Мяч остается в центре поля</v>
      </c>
      <c r="M48" s="46" t="str">
        <f t="shared" si="20"/>
        <v>"Спартак" проводит быструю атаку. Выходит Федичкин А. 1 на 1. ГОЛ!!! Федичкин А. переигрывает голкипера. СЧЁТ 0:4!</v>
      </c>
      <c r="N48" s="46" t="str">
        <f t="shared" si="20"/>
        <v>"Спартак" проводит быструю атаку. Выходит Федичкин А. 1 на 1.Горобец А. спасает свою команду</v>
      </c>
      <c r="O48" s="46" t="str">
        <f t="shared" si="20"/>
        <v>"Спартак" продолжает атаковать</v>
      </c>
      <c r="P48" s="46" t="str">
        <f t="shared" si="20"/>
        <v>Гол, как говорится, назревает</v>
      </c>
      <c r="Q48" s="46" t="str">
        <f t="shared" si="20"/>
        <v>Федичкин А.("Спартак") забивает ГОЛ! СЧЁТ 0:5!</v>
      </c>
      <c r="R48" s="46" t="str">
        <f t="shared" si="20"/>
        <v>Вдруг Федичкин А.("Спартак") дальним ударом забивает ГОЛ!!! СЧЁТ 0:6!</v>
      </c>
      <c r="S48" s="4" t="str">
        <f t="shared" si="20"/>
        <v>Вдруг Заболоцкий Р.("Динамо" К) дальним ударом забивает ГОЛ!!! СЧЁТ 1:6!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>
        <f aca="true" t="shared" si="21" ref="D49:R49">IF(D24=1,D37,0)</f>
        <v>0</v>
      </c>
      <c r="E49" s="46">
        <f t="shared" si="21"/>
        <v>0</v>
      </c>
      <c r="F49" s="46">
        <f t="shared" si="21"/>
        <v>0</v>
      </c>
      <c r="G49" s="46">
        <f t="shared" si="21"/>
        <v>0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0</v>
      </c>
      <c r="M49" s="46">
        <f t="shared" si="21"/>
        <v>0</v>
      </c>
      <c r="N49" s="46">
        <f t="shared" si="21"/>
        <v>0</v>
      </c>
      <c r="O49" s="46">
        <f t="shared" si="21"/>
        <v>0</v>
      </c>
      <c r="P49" s="46">
        <f t="shared" si="21"/>
        <v>0</v>
      </c>
      <c r="Q49" s="46">
        <f t="shared" si="21"/>
        <v>0</v>
      </c>
      <c r="R49" s="46" t="str">
        <f t="shared" si="21"/>
        <v>Заболоцкий Р.</v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>
        <f>IF(C36=1,C43,0)</f>
        <v>0</v>
      </c>
      <c r="D50" s="46">
        <f aca="true" t="shared" si="22" ref="D50:R50">IF(D36=1,D43,0)</f>
        <v>0</v>
      </c>
      <c r="E50" s="46" t="str">
        <f t="shared" si="22"/>
        <v>Федичкин А.</v>
      </c>
      <c r="F50" s="46">
        <f t="shared" si="22"/>
        <v>0</v>
      </c>
      <c r="G50" s="46">
        <f t="shared" si="22"/>
        <v>0</v>
      </c>
      <c r="H50" s="46">
        <f t="shared" si="22"/>
        <v>0</v>
      </c>
      <c r="I50" s="46" t="str">
        <f t="shared" si="22"/>
        <v>Федичкин А.</v>
      </c>
      <c r="J50" s="46" t="str">
        <f t="shared" si="22"/>
        <v>Федичкин А.</v>
      </c>
      <c r="K50" s="46">
        <f t="shared" si="22"/>
        <v>0</v>
      </c>
      <c r="L50" s="46" t="str">
        <f t="shared" si="22"/>
        <v>Федичкин А.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 t="str">
        <f t="shared" si="22"/>
        <v>Федичкин А.</v>
      </c>
      <c r="Q50" s="46" t="str">
        <f t="shared" si="22"/>
        <v>Федичкин А.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>
        <f aca="true" t="shared" si="23" ref="D51:R51">IF(D24=1,D38,0)</f>
        <v>0</v>
      </c>
      <c r="E51" s="46">
        <f t="shared" si="23"/>
        <v>0</v>
      </c>
      <c r="F51" s="46">
        <f t="shared" si="23"/>
        <v>0</v>
      </c>
      <c r="G51" s="46">
        <f t="shared" si="23"/>
        <v>0</v>
      </c>
      <c r="H51" s="46">
        <f t="shared" si="23"/>
        <v>0</v>
      </c>
      <c r="I51" s="46">
        <f t="shared" si="23"/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46">
        <f t="shared" si="23"/>
        <v>0</v>
      </c>
      <c r="O51" s="46">
        <f t="shared" si="23"/>
        <v>0</v>
      </c>
      <c r="P51" s="46">
        <f t="shared" si="23"/>
        <v>0</v>
      </c>
      <c r="Q51" s="46">
        <f t="shared" si="23"/>
        <v>0</v>
      </c>
      <c r="R51" s="46" t="str">
        <f t="shared" si="23"/>
        <v>авто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>
        <f>IF(C36=1,C44,0)</f>
        <v>0</v>
      </c>
      <c r="D52" s="46">
        <f aca="true" t="shared" si="24" ref="D52:R52">IF(D36=1,D44,0)</f>
        <v>0</v>
      </c>
      <c r="E52" s="46" t="str">
        <f t="shared" si="24"/>
        <v>Горюнович В.</v>
      </c>
      <c r="F52" s="46">
        <f t="shared" si="24"/>
        <v>0</v>
      </c>
      <c r="G52" s="46">
        <f t="shared" si="24"/>
        <v>0</v>
      </c>
      <c r="H52" s="46">
        <f t="shared" si="24"/>
        <v>0</v>
      </c>
      <c r="I52" s="46" t="str">
        <f t="shared" si="24"/>
        <v>Горюнович В.</v>
      </c>
      <c r="J52" s="46" t="str">
        <f t="shared" si="24"/>
        <v>Горюнович В.</v>
      </c>
      <c r="K52" s="46">
        <f t="shared" si="24"/>
        <v>0</v>
      </c>
      <c r="L52" s="46" t="str">
        <f t="shared" si="24"/>
        <v>Горюнович В.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 t="str">
        <f t="shared" si="24"/>
        <v>авто</v>
      </c>
      <c r="Q52" s="46" t="str">
        <f t="shared" si="24"/>
        <v>Горюнович В.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>
        <f>IF(OR(C30="C1",C30="G1"),C37,IF(OR(C30="C2",C30="G2"),C43,0))</f>
        <v>0</v>
      </c>
      <c r="D53" s="46">
        <f aca="true" t="shared" si="25" ref="D53:R53">IF(OR(D30="C1",D30="G1"),D37,IF(OR(D30="C2",D30="G2"),D43,0))</f>
        <v>0</v>
      </c>
      <c r="E53" s="46" t="str">
        <f t="shared" si="25"/>
        <v>Федичкин А.</v>
      </c>
      <c r="F53" s="46">
        <f t="shared" si="25"/>
        <v>0</v>
      </c>
      <c r="G53" s="46">
        <f t="shared" si="25"/>
        <v>0</v>
      </c>
      <c r="H53" s="46">
        <f t="shared" si="25"/>
        <v>0</v>
      </c>
      <c r="I53" s="46" t="str">
        <f t="shared" si="25"/>
        <v>Федичкин А.</v>
      </c>
      <c r="J53" s="46" t="str">
        <f t="shared" si="25"/>
        <v>Федичкин А.</v>
      </c>
      <c r="K53" s="46">
        <f t="shared" si="25"/>
        <v>0</v>
      </c>
      <c r="L53" s="46" t="str">
        <f t="shared" si="25"/>
        <v>Федичкин А.</v>
      </c>
      <c r="M53" s="46" t="str">
        <f t="shared" si="25"/>
        <v>Федичкин А.</v>
      </c>
      <c r="N53" s="46">
        <f t="shared" si="25"/>
        <v>0</v>
      </c>
      <c r="O53" s="46">
        <f t="shared" si="25"/>
        <v>0</v>
      </c>
      <c r="P53" s="46" t="str">
        <f t="shared" si="25"/>
        <v>Федичкин А.</v>
      </c>
      <c r="Q53" s="46" t="str">
        <f t="shared" si="25"/>
        <v>Федичкин А.</v>
      </c>
      <c r="R53" s="46" t="str">
        <f t="shared" si="25"/>
        <v>Заболоцкий Р.</v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>
        <f aca="true" t="shared" si="26" ref="C55:R55">IF(C24=1,CONCATENATE(C57,":",C58," (",C56,") - ",C37," (",C38,"), "),IF(C36=1,CONCATENATE(C57,":",C58," (",C56,") - ",C43," (",C44,"), "),""))</f>
      </c>
      <c r="D55" s="46">
        <f t="shared" si="26"/>
      </c>
      <c r="E55" s="46" t="str">
        <f t="shared" si="26"/>
        <v>0:1 (3) - Федичкин А. (Горюнович В.), </v>
      </c>
      <c r="F55" s="46">
        <f t="shared" si="26"/>
      </c>
      <c r="G55" s="46">
        <f t="shared" si="26"/>
      </c>
      <c r="H55" s="46">
        <f t="shared" si="26"/>
      </c>
      <c r="I55" s="46" t="str">
        <f t="shared" si="26"/>
        <v>0:2 (7) - Федичкин А. (Горюнович В.), </v>
      </c>
      <c r="J55" s="46" t="str">
        <f t="shared" si="26"/>
        <v>0:3 (8) - Федичкин А. (Горюнович В.), </v>
      </c>
      <c r="K55" s="46">
        <f t="shared" si="26"/>
      </c>
      <c r="L55" s="46" t="str">
        <f t="shared" si="26"/>
        <v>0:4 (10) - Федичкин А. (Горюнович В.), </v>
      </c>
      <c r="M55" s="46">
        <f t="shared" si="26"/>
      </c>
      <c r="N55" s="46">
        <f t="shared" si="26"/>
      </c>
      <c r="O55" s="46">
        <f t="shared" si="26"/>
      </c>
      <c r="P55" s="46" t="str">
        <f t="shared" si="26"/>
        <v>0:5 (14) - Федичкин А. (авто), </v>
      </c>
      <c r="Q55" s="46" t="str">
        <f t="shared" si="26"/>
        <v>0:6 (15) - Федичкин А. (Горюнович В.), </v>
      </c>
      <c r="R55" s="46" t="str">
        <f t="shared" si="26"/>
        <v>1:6 (16) - Заболоцкий Р. (авто), </v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0</v>
      </c>
      <c r="E57" s="46">
        <f aca="true" t="shared" si="27" ref="E57:R57">D57+COUNTIF(E24,1)</f>
        <v>0</v>
      </c>
      <c r="F57" s="46">
        <f t="shared" si="27"/>
        <v>0</v>
      </c>
      <c r="G57" s="46">
        <f t="shared" si="27"/>
        <v>0</v>
      </c>
      <c r="H57" s="46">
        <f t="shared" si="27"/>
        <v>0</v>
      </c>
      <c r="I57" s="46">
        <f t="shared" si="27"/>
        <v>0</v>
      </c>
      <c r="J57" s="46">
        <f t="shared" si="27"/>
        <v>0</v>
      </c>
      <c r="K57" s="46">
        <f t="shared" si="27"/>
        <v>0</v>
      </c>
      <c r="L57" s="46">
        <f t="shared" si="27"/>
        <v>0</v>
      </c>
      <c r="M57" s="46">
        <f t="shared" si="27"/>
        <v>0</v>
      </c>
      <c r="N57" s="46">
        <f t="shared" si="27"/>
        <v>0</v>
      </c>
      <c r="O57" s="46">
        <f t="shared" si="27"/>
        <v>0</v>
      </c>
      <c r="P57" s="46">
        <f t="shared" si="27"/>
        <v>0</v>
      </c>
      <c r="Q57" s="46">
        <f t="shared" si="27"/>
        <v>0</v>
      </c>
      <c r="R57" s="46">
        <f t="shared" si="27"/>
        <v>1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0</v>
      </c>
      <c r="D58" s="46">
        <f>C58+COUNTIF(D36,1)</f>
        <v>0</v>
      </c>
      <c r="E58" s="46">
        <f aca="true" t="shared" si="28" ref="E58:R58">D58+COUNTIF(E36,1)</f>
        <v>1</v>
      </c>
      <c r="F58" s="46">
        <f t="shared" si="28"/>
        <v>1</v>
      </c>
      <c r="G58" s="46">
        <f t="shared" si="28"/>
        <v>1</v>
      </c>
      <c r="H58" s="46">
        <f t="shared" si="28"/>
        <v>1</v>
      </c>
      <c r="I58" s="46">
        <f t="shared" si="28"/>
        <v>2</v>
      </c>
      <c r="J58" s="46">
        <f t="shared" si="28"/>
        <v>3</v>
      </c>
      <c r="K58" s="46">
        <f t="shared" si="28"/>
        <v>3</v>
      </c>
      <c r="L58" s="46">
        <f t="shared" si="28"/>
        <v>4</v>
      </c>
      <c r="M58" s="46">
        <f t="shared" si="28"/>
        <v>4</v>
      </c>
      <c r="N58" s="46">
        <f t="shared" si="28"/>
        <v>4</v>
      </c>
      <c r="O58" s="46">
        <f t="shared" si="28"/>
        <v>4</v>
      </c>
      <c r="P58" s="46">
        <f t="shared" si="28"/>
        <v>5</v>
      </c>
      <c r="Q58" s="46">
        <f t="shared" si="28"/>
        <v>6</v>
      </c>
      <c r="R58" s="46">
        <f t="shared" si="28"/>
        <v>6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2</v>
      </c>
      <c r="D60" s="46">
        <f aca="true" t="shared" si="29" ref="D60:R60">IF(D8="",0,IF(D3&gt;D9,1,IF(D9&gt;D3,2,0)))</f>
        <v>0</v>
      </c>
      <c r="E60" s="46">
        <f t="shared" si="29"/>
        <v>2</v>
      </c>
      <c r="F60" s="46">
        <f t="shared" si="29"/>
        <v>2</v>
      </c>
      <c r="G60" s="46">
        <f t="shared" si="29"/>
        <v>0</v>
      </c>
      <c r="H60" s="46">
        <f t="shared" si="29"/>
        <v>1</v>
      </c>
      <c r="I60" s="46">
        <f t="shared" si="29"/>
        <v>2</v>
      </c>
      <c r="J60" s="46">
        <f t="shared" si="29"/>
        <v>2</v>
      </c>
      <c r="K60" s="46">
        <f t="shared" si="29"/>
        <v>0</v>
      </c>
      <c r="L60" s="46">
        <f t="shared" si="29"/>
        <v>2</v>
      </c>
      <c r="M60" s="46">
        <f t="shared" si="29"/>
        <v>2</v>
      </c>
      <c r="N60" s="46">
        <f t="shared" si="29"/>
        <v>0</v>
      </c>
      <c r="O60" s="46">
        <f t="shared" si="29"/>
        <v>0</v>
      </c>
      <c r="P60" s="46">
        <f t="shared" si="29"/>
        <v>2</v>
      </c>
      <c r="Q60" s="46">
        <f t="shared" si="29"/>
        <v>2</v>
      </c>
      <c r="R60" s="46">
        <f t="shared" si="29"/>
        <v>1</v>
      </c>
      <c r="S60" s="4">
        <f>COUNTIF(C60:R60,1)</f>
        <v>2</v>
      </c>
      <c r="T60" s="4">
        <f>COUNTIF(C60:R60,2)</f>
        <v>9</v>
      </c>
      <c r="U60" s="77">
        <f>S60/(S60+T60)</f>
        <v>0.18181818181818182</v>
      </c>
      <c r="V60" s="77">
        <f>1-U60</f>
        <v>0.8181818181818181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3</v>
      </c>
      <c r="D61" s="46">
        <f aca="true" t="shared" si="30" ref="D61:R61">IF(D8="",0,IF(D30="A",2,IF(OR(D30="B1",D30="C1"),1,3)))</f>
        <v>3</v>
      </c>
      <c r="E61" s="46">
        <f t="shared" si="30"/>
        <v>3</v>
      </c>
      <c r="F61" s="46">
        <f t="shared" si="30"/>
        <v>3</v>
      </c>
      <c r="G61" s="46">
        <f t="shared" si="30"/>
        <v>3</v>
      </c>
      <c r="H61" s="46">
        <f t="shared" si="30"/>
        <v>1</v>
      </c>
      <c r="I61" s="46">
        <f t="shared" si="30"/>
        <v>3</v>
      </c>
      <c r="J61" s="46">
        <f t="shared" si="30"/>
        <v>3</v>
      </c>
      <c r="K61" s="46">
        <f t="shared" si="30"/>
        <v>2</v>
      </c>
      <c r="L61" s="46">
        <f t="shared" si="30"/>
        <v>3</v>
      </c>
      <c r="M61" s="46">
        <f t="shared" si="30"/>
        <v>3</v>
      </c>
      <c r="N61" s="46">
        <f t="shared" si="30"/>
        <v>3</v>
      </c>
      <c r="O61" s="46">
        <f t="shared" si="30"/>
        <v>3</v>
      </c>
      <c r="P61" s="46">
        <f t="shared" si="30"/>
        <v>3</v>
      </c>
      <c r="Q61" s="46">
        <f t="shared" si="30"/>
        <v>3</v>
      </c>
      <c r="R61" s="46">
        <f t="shared" si="30"/>
        <v>3</v>
      </c>
      <c r="S61" s="4">
        <f>COUNTIF(C61:R61,1)</f>
        <v>1</v>
      </c>
      <c r="T61" s="4">
        <f>COUNTIF(C61:R61,2)</f>
        <v>1</v>
      </c>
      <c r="U61" s="4">
        <f>COUNTIF(C61:R61,3)</f>
        <v>14</v>
      </c>
      <c r="V61" s="77">
        <f>S61/SUM($S61:$U61)</f>
        <v>0.0625</v>
      </c>
      <c r="W61" s="77">
        <f>T61/SUM($S61:$U61)</f>
        <v>0.0625</v>
      </c>
      <c r="X61" s="77">
        <f>U61/SUM($S61:$U61)</f>
        <v>0.875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0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0</v>
      </c>
      <c r="F62" s="46">
        <f t="shared" si="31"/>
        <v>0</v>
      </c>
      <c r="G62" s="46">
        <f t="shared" si="31"/>
        <v>0</v>
      </c>
      <c r="H62" s="46">
        <f t="shared" si="31"/>
        <v>0</v>
      </c>
      <c r="I62" s="46">
        <f t="shared" si="31"/>
        <v>-1</v>
      </c>
      <c r="J62" s="46">
        <f t="shared" si="31"/>
        <v>-1</v>
      </c>
      <c r="K62" s="46">
        <f t="shared" si="31"/>
        <v>0</v>
      </c>
      <c r="L62" s="46">
        <f t="shared" si="31"/>
        <v>-1</v>
      </c>
      <c r="M62" s="46">
        <f t="shared" si="31"/>
        <v>0</v>
      </c>
      <c r="N62" s="46">
        <f t="shared" si="31"/>
        <v>0</v>
      </c>
      <c r="O62" s="46">
        <f t="shared" si="31"/>
        <v>0</v>
      </c>
      <c r="P62" s="46">
        <f t="shared" si="31"/>
        <v>-1</v>
      </c>
      <c r="Q62" s="46">
        <f t="shared" si="31"/>
        <v>-1</v>
      </c>
      <c r="R62" s="46">
        <f t="shared" si="31"/>
        <v>0</v>
      </c>
      <c r="S62" s="4">
        <f>SUM(C62:R62)</f>
        <v>-5</v>
      </c>
      <c r="T62" s="78">
        <f>(6+ATAN(S4-Лучшие!$E$1)*2/3.14)+T4/2+W4/1.5+S62/3+U4/5</f>
        <v>4.1347998049132775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0</v>
      </c>
      <c r="D63" s="46">
        <f aca="true" t="shared" si="32" ref="D63:R65">IF(D$57&gt;C$57,IF(D5=D$8,1,0),IF(D$58&gt;C$58,IF(D5&lt;&gt;D$8,-1,0),0))</f>
        <v>0</v>
      </c>
      <c r="E63" s="46">
        <f t="shared" si="32"/>
        <v>0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-1</v>
      </c>
      <c r="J63" s="46">
        <f t="shared" si="32"/>
        <v>-1</v>
      </c>
      <c r="K63" s="46">
        <f t="shared" si="32"/>
        <v>0</v>
      </c>
      <c r="L63" s="46">
        <f t="shared" si="32"/>
        <v>-1</v>
      </c>
      <c r="M63" s="46">
        <f t="shared" si="32"/>
        <v>0</v>
      </c>
      <c r="N63" s="46">
        <f t="shared" si="32"/>
        <v>0</v>
      </c>
      <c r="O63" s="46">
        <f t="shared" si="32"/>
        <v>0</v>
      </c>
      <c r="P63" s="46">
        <f t="shared" si="32"/>
        <v>-1</v>
      </c>
      <c r="Q63" s="46">
        <f t="shared" si="32"/>
        <v>0</v>
      </c>
      <c r="R63" s="46">
        <f t="shared" si="32"/>
        <v>0</v>
      </c>
      <c r="S63" s="4">
        <f aca="true" t="shared" si="33" ref="S63:S71">SUM(C63:R63)</f>
        <v>-4</v>
      </c>
      <c r="T63" s="78">
        <f>(6+ATAN(S5-Лучшие!$E$1)*2/3.14)+T5/2+W5/1.5+S63/3+U5/5</f>
        <v>3.837093344444381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0</v>
      </c>
      <c r="D64" s="46">
        <f t="shared" si="32"/>
        <v>0</v>
      </c>
      <c r="E64" s="46">
        <f t="shared" si="32"/>
        <v>-1</v>
      </c>
      <c r="F64" s="46">
        <f t="shared" si="32"/>
        <v>0</v>
      </c>
      <c r="G64" s="46">
        <f t="shared" si="32"/>
        <v>0</v>
      </c>
      <c r="H64" s="46">
        <f t="shared" si="32"/>
        <v>0</v>
      </c>
      <c r="I64" s="46">
        <f t="shared" si="32"/>
        <v>-1</v>
      </c>
      <c r="J64" s="46">
        <f t="shared" si="32"/>
        <v>0</v>
      </c>
      <c r="K64" s="46">
        <f t="shared" si="32"/>
        <v>0</v>
      </c>
      <c r="L64" s="46">
        <f t="shared" si="32"/>
        <v>0</v>
      </c>
      <c r="M64" s="46">
        <f t="shared" si="32"/>
        <v>0</v>
      </c>
      <c r="N64" s="46">
        <f t="shared" si="32"/>
        <v>0</v>
      </c>
      <c r="O64" s="46">
        <f t="shared" si="32"/>
        <v>0</v>
      </c>
      <c r="P64" s="46">
        <f t="shared" si="32"/>
        <v>-1</v>
      </c>
      <c r="Q64" s="46">
        <f t="shared" si="32"/>
        <v>-1</v>
      </c>
      <c r="R64" s="46">
        <f t="shared" si="32"/>
        <v>1</v>
      </c>
      <c r="S64" s="4">
        <f t="shared" si="33"/>
        <v>-3</v>
      </c>
      <c r="T64" s="78">
        <f>(6+ATAN(S6-Лучшие!$E$1)*2/3.14)+T6/2+W6/1.5+S64/3+U6/5</f>
        <v>4.848887309334797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0</v>
      </c>
      <c r="D65" s="46">
        <f t="shared" si="32"/>
        <v>0</v>
      </c>
      <c r="E65" s="46">
        <f t="shared" si="32"/>
        <v>-1</v>
      </c>
      <c r="F65" s="46">
        <f t="shared" si="32"/>
        <v>0</v>
      </c>
      <c r="G65" s="46">
        <f t="shared" si="32"/>
        <v>0</v>
      </c>
      <c r="H65" s="46">
        <f t="shared" si="32"/>
        <v>0</v>
      </c>
      <c r="I65" s="46">
        <f t="shared" si="32"/>
        <v>-1</v>
      </c>
      <c r="J65" s="46">
        <f t="shared" si="32"/>
        <v>0</v>
      </c>
      <c r="K65" s="46">
        <f t="shared" si="32"/>
        <v>0</v>
      </c>
      <c r="L65" s="46">
        <f t="shared" si="32"/>
        <v>0</v>
      </c>
      <c r="M65" s="46">
        <f t="shared" si="32"/>
        <v>0</v>
      </c>
      <c r="N65" s="46">
        <f t="shared" si="32"/>
        <v>0</v>
      </c>
      <c r="O65" s="46">
        <f t="shared" si="32"/>
        <v>0</v>
      </c>
      <c r="P65" s="46">
        <f t="shared" si="32"/>
        <v>-1</v>
      </c>
      <c r="Q65" s="46">
        <f t="shared" si="32"/>
        <v>-1</v>
      </c>
      <c r="R65" s="46">
        <f t="shared" si="32"/>
        <v>1</v>
      </c>
      <c r="S65" s="4">
        <f t="shared" si="33"/>
        <v>-3</v>
      </c>
      <c r="T65" s="78">
        <f>(6+ATAN(S7-Лучшие!$E$1)*2/3.14)+T7/2+W7/1.5+S65/3+U7/5</f>
        <v>4.748887309334798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0</v>
      </c>
      <c r="E68" s="46">
        <f aca="true" t="shared" si="34" ref="E68:R68">IF(E$58&gt;D$58,IF(E10=E$8,1,0),IF(E$57&gt;D$57,IF(E10&lt;&gt;E$8,-1,0),0))</f>
        <v>1</v>
      </c>
      <c r="F68" s="46">
        <f t="shared" si="34"/>
        <v>0</v>
      </c>
      <c r="G68" s="46">
        <f t="shared" si="34"/>
        <v>0</v>
      </c>
      <c r="H68" s="46">
        <f t="shared" si="34"/>
        <v>0</v>
      </c>
      <c r="I68" s="46">
        <f t="shared" si="34"/>
        <v>1</v>
      </c>
      <c r="J68" s="46">
        <f t="shared" si="34"/>
        <v>1</v>
      </c>
      <c r="K68" s="46">
        <f t="shared" si="34"/>
        <v>0</v>
      </c>
      <c r="L68" s="46">
        <f t="shared" si="34"/>
        <v>1</v>
      </c>
      <c r="M68" s="46">
        <f t="shared" si="34"/>
        <v>0</v>
      </c>
      <c r="N68" s="46">
        <f t="shared" si="34"/>
        <v>0</v>
      </c>
      <c r="O68" s="46">
        <f t="shared" si="34"/>
        <v>0</v>
      </c>
      <c r="P68" s="46">
        <f t="shared" si="34"/>
        <v>1</v>
      </c>
      <c r="Q68" s="46">
        <f t="shared" si="34"/>
        <v>1</v>
      </c>
      <c r="R68" s="46">
        <f t="shared" si="34"/>
        <v>-1</v>
      </c>
      <c r="S68" s="4">
        <f t="shared" si="33"/>
        <v>5</v>
      </c>
      <c r="T68" s="78">
        <f>(6+ATAN(S10-Лучшие!$E$1)*2/3.14)+T10/2+W10/1.5+S68/3+U10/5</f>
        <v>11.264149145515528</v>
      </c>
    </row>
    <row r="69" spans="3:20" ht="15" hidden="1">
      <c r="C69" s="46">
        <f>IF(C$58&gt;A$58,IF(C11=C$8,1,0),IF(C$57&gt;A$57,IF(C11&lt;&gt;C$8,-1,0),0))</f>
        <v>0</v>
      </c>
      <c r="D69" s="46">
        <f aca="true" t="shared" si="35" ref="D69:R71">IF(D$58&gt;C$58,IF(D11=D$8,1,0),IF(D$57&gt;C$57,IF(D11&lt;&gt;D$8,-1,0),0))</f>
        <v>0</v>
      </c>
      <c r="E69" s="46">
        <f t="shared" si="35"/>
        <v>1</v>
      </c>
      <c r="F69" s="46">
        <f t="shared" si="35"/>
        <v>0</v>
      </c>
      <c r="G69" s="46">
        <f t="shared" si="35"/>
        <v>0</v>
      </c>
      <c r="H69" s="46">
        <f t="shared" si="35"/>
        <v>0</v>
      </c>
      <c r="I69" s="46">
        <f t="shared" si="35"/>
        <v>1</v>
      </c>
      <c r="J69" s="46">
        <f t="shared" si="35"/>
        <v>1</v>
      </c>
      <c r="K69" s="46">
        <f t="shared" si="35"/>
        <v>0</v>
      </c>
      <c r="L69" s="46">
        <f t="shared" si="35"/>
        <v>1</v>
      </c>
      <c r="M69" s="46">
        <f t="shared" si="35"/>
        <v>0</v>
      </c>
      <c r="N69" s="46">
        <f t="shared" si="35"/>
        <v>0</v>
      </c>
      <c r="O69" s="46">
        <f t="shared" si="35"/>
        <v>0</v>
      </c>
      <c r="P69" s="46">
        <f t="shared" si="35"/>
        <v>0</v>
      </c>
      <c r="Q69" s="46">
        <f t="shared" si="35"/>
        <v>1</v>
      </c>
      <c r="R69" s="46">
        <f t="shared" si="35"/>
        <v>-1</v>
      </c>
      <c r="S69" s="4">
        <f t="shared" si="33"/>
        <v>4</v>
      </c>
      <c r="T69" s="78">
        <f>(6+ATAN(S11-Лучшие!$E$1)*2/3.14)+T11/2+W11/1.5+S69/3+U11/5</f>
        <v>8.555480469374038</v>
      </c>
    </row>
    <row r="70" spans="3:20" ht="15" hidden="1">
      <c r="C70" s="46">
        <f>IF(C$58&gt;A$58,IF(C12=C$8,1,0),IF(C$57&gt;A$57,IF(C12&lt;&gt;C$8,-1,0),0))</f>
        <v>0</v>
      </c>
      <c r="D70" s="46">
        <f t="shared" si="35"/>
        <v>0</v>
      </c>
      <c r="E70" s="46">
        <f t="shared" si="35"/>
        <v>1</v>
      </c>
      <c r="F70" s="46">
        <f t="shared" si="35"/>
        <v>0</v>
      </c>
      <c r="G70" s="46">
        <f t="shared" si="35"/>
        <v>0</v>
      </c>
      <c r="H70" s="46">
        <f t="shared" si="35"/>
        <v>0</v>
      </c>
      <c r="I70" s="46">
        <f t="shared" si="35"/>
        <v>1</v>
      </c>
      <c r="J70" s="46">
        <f t="shared" si="35"/>
        <v>1</v>
      </c>
      <c r="K70" s="46">
        <f t="shared" si="35"/>
        <v>0</v>
      </c>
      <c r="L70" s="46">
        <f t="shared" si="35"/>
        <v>1</v>
      </c>
      <c r="M70" s="46">
        <f t="shared" si="35"/>
        <v>0</v>
      </c>
      <c r="N70" s="46">
        <f t="shared" si="35"/>
        <v>0</v>
      </c>
      <c r="O70" s="46">
        <f t="shared" si="35"/>
        <v>0</v>
      </c>
      <c r="P70" s="46">
        <f t="shared" si="35"/>
        <v>1</v>
      </c>
      <c r="Q70" s="46">
        <f t="shared" si="35"/>
        <v>1</v>
      </c>
      <c r="R70" s="46">
        <f t="shared" si="35"/>
        <v>-1</v>
      </c>
      <c r="S70" s="4">
        <f t="shared" si="33"/>
        <v>5</v>
      </c>
      <c r="T70" s="78">
        <f>(6+ATAN(S12-Лучшие!$E$1)*2/3.14)+T12/2+W12/1.5+S70/3+U12/5</f>
        <v>8.664149145515529</v>
      </c>
    </row>
    <row r="71" spans="3:20" ht="15" hidden="1">
      <c r="C71" s="46">
        <f>IF(C$58&gt;A$58,IF(C13=C$8,1,0),IF(C$57&gt;A$57,IF(C13&lt;&gt;C$8,-1,0),0))</f>
        <v>0</v>
      </c>
      <c r="D71" s="46">
        <f t="shared" si="35"/>
        <v>0</v>
      </c>
      <c r="E71" s="46">
        <f t="shared" si="35"/>
        <v>1</v>
      </c>
      <c r="F71" s="46">
        <f t="shared" si="35"/>
        <v>0</v>
      </c>
      <c r="G71" s="46">
        <f t="shared" si="35"/>
        <v>0</v>
      </c>
      <c r="H71" s="46">
        <f t="shared" si="35"/>
        <v>0</v>
      </c>
      <c r="I71" s="46">
        <f t="shared" si="35"/>
        <v>1</v>
      </c>
      <c r="J71" s="46">
        <f t="shared" si="35"/>
        <v>1</v>
      </c>
      <c r="K71" s="46">
        <f t="shared" si="35"/>
        <v>0</v>
      </c>
      <c r="L71" s="46">
        <f t="shared" si="35"/>
        <v>1</v>
      </c>
      <c r="M71" s="46">
        <f t="shared" si="35"/>
        <v>0</v>
      </c>
      <c r="N71" s="46">
        <f t="shared" si="35"/>
        <v>0</v>
      </c>
      <c r="O71" s="46">
        <f t="shared" si="35"/>
        <v>0</v>
      </c>
      <c r="P71" s="46">
        <f t="shared" si="35"/>
        <v>0</v>
      </c>
      <c r="Q71" s="46">
        <f t="shared" si="35"/>
        <v>1</v>
      </c>
      <c r="R71" s="46">
        <f t="shared" si="35"/>
        <v>-1</v>
      </c>
      <c r="S71" s="4">
        <f t="shared" si="33"/>
        <v>4</v>
      </c>
      <c r="T71" s="78">
        <f>(6+ATAN(S13-Лучшие!$E$1)*2/3.14)+T13/2+W13/1.5+S71/3+U13/5</f>
        <v>7.955480469374038</v>
      </c>
    </row>
    <row r="72" ht="15" hidden="1"/>
    <row r="73" spans="1:17" ht="15" hidden="1">
      <c r="A73" s="100">
        <f>C73</f>
        <v>4.1</v>
      </c>
      <c r="B73" s="6" t="str">
        <f>B4</f>
        <v>Горобец А.</v>
      </c>
      <c r="C73" s="79">
        <f>ROUND(T62,1)</f>
        <v>4.1</v>
      </c>
      <c r="D73" s="79">
        <f>MAX(C73:C80)</f>
        <v>11.3</v>
      </c>
      <c r="E73" s="80" t="str">
        <f>VLOOKUP(D73,A73:B80,2,0)</f>
        <v>Федичкин А.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36" ref="A74:A80">C74</f>
        <v>3.8</v>
      </c>
      <c r="B74" s="6" t="str">
        <f>B5</f>
        <v>Дерябин Ю.</v>
      </c>
      <c r="C74" s="79">
        <f>ROUND(T63,1)</f>
        <v>3.8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36"/>
        <v>4.8</v>
      </c>
      <c r="B75" s="6" t="str">
        <f>B6</f>
        <v>Заболоцкий Р.</v>
      </c>
      <c r="C75" s="79">
        <f>ROUND(T64,1)</f>
        <v>4.8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36"/>
        <v>4.7</v>
      </c>
      <c r="B76" s="6" t="str">
        <f>B7</f>
        <v>авто</v>
      </c>
      <c r="C76" s="79">
        <f>ROUND(T65,1)</f>
        <v>4.7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36"/>
        <v>11.3</v>
      </c>
      <c r="B77" s="6" t="str">
        <f>B10</f>
        <v>Федичкин А.</v>
      </c>
      <c r="C77" s="79">
        <f>ROUND(T68,1)</f>
        <v>11.3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36"/>
        <v>8.6</v>
      </c>
      <c r="B78" s="6" t="str">
        <f>B11</f>
        <v>Горюнович В.</v>
      </c>
      <c r="C78" s="79">
        <f>ROUND(T69,1)</f>
        <v>8.6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36"/>
        <v>8.7</v>
      </c>
      <c r="B79" s="6" t="str">
        <f>B12</f>
        <v>авто</v>
      </c>
      <c r="C79" s="79">
        <f>ROUND(T70,1)</f>
        <v>8.7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36"/>
        <v>8</v>
      </c>
      <c r="B80" s="6" t="str">
        <f>B13</f>
        <v>авто</v>
      </c>
      <c r="C80" s="79">
        <f>ROUND(T71,1)</f>
        <v>8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1 : 7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Федичкин А. - 11.3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2 : 9 (18% - 82%)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0.875</v>
      </c>
      <c r="E86" s="132"/>
      <c r="F86" s="134">
        <f>W61</f>
        <v>0.0625</v>
      </c>
      <c r="G86" s="135"/>
      <c r="H86" s="137">
        <f>V61</f>
        <v>0.0625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B15:W16"/>
    <mergeCell ref="B17:W19"/>
    <mergeCell ref="B20:W20"/>
    <mergeCell ref="B21:W21"/>
    <mergeCell ref="D86:E87"/>
    <mergeCell ref="F86:G87"/>
    <mergeCell ref="H86:I87"/>
    <mergeCell ref="E83:G83"/>
    <mergeCell ref="E84:J8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  <mergeCell ref="A2:B2"/>
  </mergeCells>
  <conditionalFormatting sqref="C4:R7 C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J91"/>
  <sheetViews>
    <sheetView zoomScalePageLayoutView="0" workbookViewId="0" topLeftCell="A4">
      <selection activeCell="N83" sqref="N83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"Зенит" - "Профи-2"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Матчи!B38</f>
        <v>"Зенит"</v>
      </c>
      <c r="C3" s="15">
        <f>C25</f>
        <v>3</v>
      </c>
      <c r="D3" s="15">
        <f aca="true" t="shared" si="0" ref="D3:R3">D25</f>
        <v>0</v>
      </c>
      <c r="E3" s="15">
        <f t="shared" si="0"/>
        <v>2</v>
      </c>
      <c r="F3" s="15">
        <f t="shared" si="0"/>
        <v>4</v>
      </c>
      <c r="G3" s="15">
        <f t="shared" si="0"/>
        <v>1</v>
      </c>
      <c r="H3" s="15">
        <f t="shared" si="0"/>
        <v>3</v>
      </c>
      <c r="I3" s="15">
        <f t="shared" si="0"/>
        <v>0</v>
      </c>
      <c r="J3" s="16">
        <f t="shared" si="0"/>
        <v>3</v>
      </c>
      <c r="K3" s="17">
        <f t="shared" si="0"/>
        <v>2</v>
      </c>
      <c r="L3" s="15">
        <f t="shared" si="0"/>
        <v>2</v>
      </c>
      <c r="M3" s="15">
        <f t="shared" si="0"/>
        <v>4</v>
      </c>
      <c r="N3" s="15">
        <f t="shared" si="0"/>
        <v>1</v>
      </c>
      <c r="O3" s="15">
        <f t="shared" si="0"/>
        <v>0</v>
      </c>
      <c r="P3" s="15">
        <f t="shared" si="0"/>
        <v>0</v>
      </c>
      <c r="Q3" s="15">
        <f t="shared" si="0"/>
        <v>3</v>
      </c>
      <c r="R3" s="16">
        <f t="shared" si="0"/>
        <v>1</v>
      </c>
      <c r="S3" s="18">
        <f>SUM(S4:S7)</f>
        <v>28</v>
      </c>
      <c r="T3" s="50">
        <f>SUM(T4:T7)</f>
        <v>2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109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2</v>
      </c>
      <c r="I4" s="24">
        <v>0</v>
      </c>
      <c r="J4" s="25">
        <v>2</v>
      </c>
      <c r="K4" s="26">
        <v>2</v>
      </c>
      <c r="L4" s="24">
        <v>1</v>
      </c>
      <c r="M4" s="24">
        <v>1</v>
      </c>
      <c r="N4" s="24">
        <v>1</v>
      </c>
      <c r="O4" s="24">
        <v>0</v>
      </c>
      <c r="P4" s="24">
        <v>2</v>
      </c>
      <c r="Q4" s="24">
        <v>2</v>
      </c>
      <c r="R4" s="25">
        <v>1</v>
      </c>
      <c r="S4" s="27">
        <f>SUM(C26:R26)</f>
        <v>7</v>
      </c>
      <c r="T4" s="28">
        <f>COUNTIF($C$49:$R$50,B4)</f>
        <v>1</v>
      </c>
      <c r="U4" s="29">
        <f>COUNTIF($C$51:$R$52,B4)</f>
        <v>0</v>
      </c>
      <c r="V4" s="82">
        <f>T62</f>
        <v>5.848887309334797</v>
      </c>
      <c r="W4" s="30">
        <f>COUNTIF(C36:R36,3)</f>
        <v>0</v>
      </c>
      <c r="X4" s="10"/>
      <c r="Y4" s="31">
        <v>1</v>
      </c>
      <c r="Z4" s="51" t="str">
        <f>IF(C$8="",CONCATENATE(C1," (",AB4,"-",AC4,"-",AD4,") - (",AE4,"-",AF4,"-",AG4,")"),D$48)</f>
        <v>"Профи-2" переходит в атаку </v>
      </c>
      <c r="AA4" s="4"/>
      <c r="AB4" s="4">
        <f>COUNTIF($C$4:$C$7,1)</f>
        <v>3</v>
      </c>
      <c r="AC4" s="4">
        <f>COUNTIF($C$4:$C$7,0)</f>
        <v>1</v>
      </c>
      <c r="AD4" s="4">
        <f>COUNTIF($C$4:$C$7,2)</f>
        <v>0</v>
      </c>
      <c r="AE4" s="4">
        <f>COUNTIF($C$10:$C$13,1)</f>
        <v>4</v>
      </c>
      <c r="AF4" s="4">
        <f>COUNTIF($C$10:$C$13,0)</f>
        <v>0</v>
      </c>
      <c r="AG4" s="4">
        <f>COUNTIF($C$10:$C$13,2)</f>
        <v>0</v>
      </c>
      <c r="AH4" s="4">
        <f>IF((SUM(C$57:C$58)-0=0),0,1)</f>
        <v>0</v>
      </c>
      <c r="AI4" s="4"/>
      <c r="AJ4" s="4"/>
    </row>
    <row r="5" spans="1:36" ht="15">
      <c r="A5" s="22"/>
      <c r="B5" s="23" t="s">
        <v>111</v>
      </c>
      <c r="C5" s="24">
        <v>0</v>
      </c>
      <c r="D5" s="24">
        <v>1</v>
      </c>
      <c r="E5" s="24">
        <v>0</v>
      </c>
      <c r="F5" s="24">
        <v>1</v>
      </c>
      <c r="G5" s="24">
        <v>2</v>
      </c>
      <c r="H5" s="24">
        <v>2</v>
      </c>
      <c r="I5" s="24">
        <v>1</v>
      </c>
      <c r="J5" s="25">
        <v>1</v>
      </c>
      <c r="K5" s="26">
        <v>1</v>
      </c>
      <c r="L5" s="24">
        <v>0</v>
      </c>
      <c r="M5" s="24">
        <v>1</v>
      </c>
      <c r="N5" s="24">
        <v>1</v>
      </c>
      <c r="O5" s="24">
        <v>1</v>
      </c>
      <c r="P5" s="24">
        <v>2</v>
      </c>
      <c r="Q5" s="24">
        <v>1</v>
      </c>
      <c r="R5" s="25">
        <v>0</v>
      </c>
      <c r="S5" s="27">
        <f>SUM(C27:R27)</f>
        <v>6</v>
      </c>
      <c r="T5" s="28">
        <f>COUNTIF($C$49:$R$50,B5)</f>
        <v>1</v>
      </c>
      <c r="U5" s="29">
        <f>COUNTIF($C$51:$R$52,B5)</f>
        <v>1</v>
      </c>
      <c r="V5" s="82">
        <f>T63</f>
        <v>6.597079348494445</v>
      </c>
      <c r="W5" s="30"/>
      <c r="X5" s="10"/>
      <c r="Y5" s="31">
        <v>2</v>
      </c>
      <c r="Z5" s="51" t="str">
        <f>IF(D$8="",CONCATENATE(D1," (",AB5,"-",AC5,"-",AD5,") - (",AE5,"-",AF5,"-",AG5,")"),E$48)</f>
        <v>Гол, как говорится, назревает</v>
      </c>
      <c r="AA5" s="4"/>
      <c r="AB5" s="4">
        <f>COUNTIF($D$4:$D$7,1)</f>
        <v>4</v>
      </c>
      <c r="AC5" s="4">
        <f>COUNTIF($D$4:$D$7,0)</f>
        <v>0</v>
      </c>
      <c r="AD5" s="4">
        <f>COUNTIF($D$4:$D$7,2)</f>
        <v>0</v>
      </c>
      <c r="AE5" s="4">
        <f>COUNTIF($D$10:$D$13,1)</f>
        <v>3</v>
      </c>
      <c r="AF5" s="4">
        <f>COUNTIF($D$10:$D$13,0)</f>
        <v>0</v>
      </c>
      <c r="AG5" s="4">
        <f>COUNTIF($D$10:$D$13,2)</f>
        <v>1</v>
      </c>
      <c r="AH5" s="4">
        <f>IF((SUM(D$57:D$58)-SUM(C$57:C$58)=0),0,1)</f>
        <v>0</v>
      </c>
      <c r="AI5" s="4"/>
      <c r="AJ5" s="4"/>
    </row>
    <row r="6" spans="1:36" ht="15">
      <c r="A6" s="22"/>
      <c r="B6" s="23" t="s">
        <v>47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0</v>
      </c>
      <c r="I6" s="24">
        <v>0</v>
      </c>
      <c r="J6" s="25">
        <v>2</v>
      </c>
      <c r="K6" s="26">
        <v>1</v>
      </c>
      <c r="L6" s="24">
        <v>0</v>
      </c>
      <c r="M6" s="24">
        <v>1</v>
      </c>
      <c r="N6" s="24">
        <v>0</v>
      </c>
      <c r="O6" s="24">
        <v>1</v>
      </c>
      <c r="P6" s="24">
        <v>2</v>
      </c>
      <c r="Q6" s="24">
        <v>1</v>
      </c>
      <c r="R6" s="25">
        <v>1</v>
      </c>
      <c r="S6" s="27">
        <f>SUM(C28:R28)</f>
        <v>8</v>
      </c>
      <c r="T6" s="28">
        <f>COUNTIF($C$49:$R$50,B6)</f>
        <v>0</v>
      </c>
      <c r="U6" s="29">
        <f>COUNTIF($C$51:$R$52,B6)</f>
        <v>0</v>
      </c>
      <c r="V6" s="82">
        <f>T64</f>
        <v>5.639025976099678</v>
      </c>
      <c r="W6" s="30"/>
      <c r="X6" s="10"/>
      <c r="Y6" s="31">
        <v>3</v>
      </c>
      <c r="Z6" s="51" t="str">
        <f>IF(E$8="",CONCATENATE(E1," (",AB6,"-",AC6,"-",AD6,") - (",AE6,"-",AF6,"-",AG6,")"),F$48)</f>
        <v>"Зенит" отбивается. Мяч в центре поля</v>
      </c>
      <c r="AA6" s="4"/>
      <c r="AB6" s="4">
        <f>COUNTIF($E$4:$E$7,1)</f>
        <v>2</v>
      </c>
      <c r="AC6" s="4">
        <f>COUNTIF($E$4:$E$7,0)</f>
        <v>1</v>
      </c>
      <c r="AD6" s="4">
        <f>COUNTIF($E$4:$E$7,2)</f>
        <v>1</v>
      </c>
      <c r="AE6" s="4">
        <f>COUNTIF($E$10:$E$13,1)</f>
        <v>1</v>
      </c>
      <c r="AF6" s="4">
        <f>COUNTIF($E$10:$E$13,0)</f>
        <v>2</v>
      </c>
      <c r="AG6" s="4">
        <f>COUNTIF($E$10:$E$13,2)</f>
        <v>1</v>
      </c>
      <c r="AH6" s="4">
        <f>IF((SUM(E$57:E$58)-SUM(D$57:D$58)=0),0,1)</f>
        <v>0</v>
      </c>
      <c r="AI6" s="4"/>
      <c r="AJ6" s="4"/>
    </row>
    <row r="7" spans="1:36" ht="15">
      <c r="A7" s="22"/>
      <c r="B7" s="23" t="s">
        <v>114</v>
      </c>
      <c r="C7" s="24">
        <v>1</v>
      </c>
      <c r="D7" s="24">
        <v>1</v>
      </c>
      <c r="E7" s="24">
        <v>2</v>
      </c>
      <c r="F7" s="24">
        <v>1</v>
      </c>
      <c r="G7" s="24">
        <v>1</v>
      </c>
      <c r="H7" s="24">
        <v>2</v>
      </c>
      <c r="I7" s="24">
        <v>1</v>
      </c>
      <c r="J7" s="25">
        <v>2</v>
      </c>
      <c r="K7" s="26">
        <v>2</v>
      </c>
      <c r="L7" s="24">
        <v>1</v>
      </c>
      <c r="M7" s="24">
        <v>1</v>
      </c>
      <c r="N7" s="24">
        <v>1</v>
      </c>
      <c r="O7" s="24">
        <v>1</v>
      </c>
      <c r="P7" s="24">
        <v>0</v>
      </c>
      <c r="Q7" s="24">
        <v>1</v>
      </c>
      <c r="R7" s="25">
        <v>1</v>
      </c>
      <c r="S7" s="27">
        <f>SUM(C29:R29)</f>
        <v>7</v>
      </c>
      <c r="T7" s="28">
        <f>COUNTIF($C$49:$R$50,B7)</f>
        <v>0</v>
      </c>
      <c r="U7" s="29">
        <f>COUNTIF($C$51:$R$52,B7)</f>
        <v>0</v>
      </c>
      <c r="V7" s="82">
        <f>T65</f>
        <v>5.348887309334797</v>
      </c>
      <c r="W7" s="30"/>
      <c r="X7" s="10"/>
      <c r="Y7" s="31">
        <v>4</v>
      </c>
      <c r="Z7" s="51" t="str">
        <f>IF(F$8="",CONCATENATE(F1," (",AB7,"-",AC7,"-",AD7,") - (",AE7,"-",AF7,"-",AG7,")"),G$48)</f>
        <v>"Зенит" переходит в атаку </v>
      </c>
      <c r="AA7" s="4"/>
      <c r="AB7" s="4">
        <f>COUNTIF($F$4:$F$7,1)</f>
        <v>4</v>
      </c>
      <c r="AC7" s="4">
        <f>COUNTIF($F$4:$F$7,0)</f>
        <v>0</v>
      </c>
      <c r="AD7" s="4">
        <f>COUNTIF($F$4:$F$7,2)</f>
        <v>0</v>
      </c>
      <c r="AE7" s="4">
        <f>COUNTIF($F$10:$F$13,1)</f>
        <v>3</v>
      </c>
      <c r="AF7" s="4">
        <f>COUNTIF($F$10:$F$13,0)</f>
        <v>1</v>
      </c>
      <c r="AG7" s="4">
        <f>COUNTIF($F$10:$F$13,2)</f>
        <v>0</v>
      </c>
      <c r="AH7" s="4">
        <f>IF((SUM(F$57:F$58)-SUM(E$57:E$58)=0),0,1)</f>
        <v>0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Королев А.("Зенит") со штрафного посылает мяч в ворота.  ГОЛ!!! Королев А. переигрывает голкипера. СЧЁТ 1:0!</v>
      </c>
      <c r="AA8" s="4"/>
      <c r="AB8" s="4">
        <f>COUNTIF($G$4:$G$7,1)</f>
        <v>3</v>
      </c>
      <c r="AC8" s="4">
        <f>COUNTIF($G$4:$G$7,0)</f>
        <v>0</v>
      </c>
      <c r="AD8" s="4">
        <f>COUNTIF($G$4:$G$7,2)</f>
        <v>1</v>
      </c>
      <c r="AE8" s="4">
        <f>COUNTIF($G$10:$G$13,1)</f>
        <v>3</v>
      </c>
      <c r="AF8" s="4">
        <f>COUNTIF($G$10:$G$13,0)</f>
        <v>1</v>
      </c>
      <c r="AG8" s="4">
        <f>COUNTIF($G$10:$G$13,2)</f>
        <v>0</v>
      </c>
      <c r="AH8" s="4">
        <f>IF((SUM(G$57:G$58)-SUM(F$57:F$58)=0),0,1)</f>
        <v>1</v>
      </c>
      <c r="AI8" s="4"/>
      <c r="AJ8" s="4"/>
    </row>
    <row r="9" spans="1:36" ht="15">
      <c r="A9" s="13"/>
      <c r="B9" s="14" t="str">
        <f>Матчи!B44</f>
        <v>"Профи-2"</v>
      </c>
      <c r="C9" s="15">
        <f>C31</f>
        <v>4</v>
      </c>
      <c r="D9" s="15">
        <f aca="true" t="shared" si="1" ref="D9:R9">D31</f>
        <v>0</v>
      </c>
      <c r="E9" s="15">
        <f t="shared" si="1"/>
        <v>1</v>
      </c>
      <c r="F9" s="15">
        <f t="shared" si="1"/>
        <v>3</v>
      </c>
      <c r="G9" s="15">
        <f t="shared" si="1"/>
        <v>0</v>
      </c>
      <c r="H9" s="15">
        <f t="shared" si="1"/>
        <v>1</v>
      </c>
      <c r="I9" s="15">
        <f t="shared" si="1"/>
        <v>1</v>
      </c>
      <c r="J9" s="16">
        <f t="shared" si="1"/>
        <v>1</v>
      </c>
      <c r="K9" s="17">
        <f t="shared" si="1"/>
        <v>4</v>
      </c>
      <c r="L9" s="15">
        <f t="shared" si="1"/>
        <v>1</v>
      </c>
      <c r="M9" s="15">
        <f t="shared" si="1"/>
        <v>4</v>
      </c>
      <c r="N9" s="15">
        <f t="shared" si="1"/>
        <v>2</v>
      </c>
      <c r="O9" s="15">
        <f t="shared" si="1"/>
        <v>0</v>
      </c>
      <c r="P9" s="15">
        <f t="shared" si="1"/>
        <v>1</v>
      </c>
      <c r="Q9" s="15">
        <f t="shared" si="1"/>
        <v>1</v>
      </c>
      <c r="R9" s="16">
        <f t="shared" si="1"/>
        <v>2</v>
      </c>
      <c r="S9" s="18">
        <f>SUM(S10:S13)</f>
        <v>26</v>
      </c>
      <c r="T9" s="50">
        <f>SUM(T10:T13)</f>
        <v>1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"Зенит" проводит быструю атаку. Выходит Захаров В. 1 на 1. ГОЛ!!! Захаров В. переигрывает голкипера. СЧЁТ 2:0!</v>
      </c>
      <c r="AA9" s="4"/>
      <c r="AB9" s="4">
        <f>COUNTIF($H$4:$H$7,1)</f>
        <v>0</v>
      </c>
      <c r="AC9" s="4">
        <f>COUNTIF($H$4:$H$7,0)</f>
        <v>1</v>
      </c>
      <c r="AD9" s="4">
        <f>COUNTIF($H$4:$H$7,2)</f>
        <v>3</v>
      </c>
      <c r="AE9" s="4">
        <f>COUNTIF($H$10:$H$13,1)</f>
        <v>1</v>
      </c>
      <c r="AF9" s="4">
        <f>COUNTIF($H$10:$H$13,0)</f>
        <v>2</v>
      </c>
      <c r="AG9" s="4">
        <f>COUNTIF($H$10:$H$13,2)</f>
        <v>1</v>
      </c>
      <c r="AH9" s="4">
        <f>IF((SUM(H$57:H$58)-SUM(G$57:G$58)=0),0,1)</f>
        <v>1</v>
      </c>
      <c r="AI9" s="4"/>
      <c r="AJ9" s="4"/>
    </row>
    <row r="10" spans="1:36" ht="15">
      <c r="A10" s="22"/>
      <c r="B10" s="23" t="s">
        <v>117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1</v>
      </c>
      <c r="I10" s="24">
        <v>2</v>
      </c>
      <c r="J10" s="25">
        <v>0</v>
      </c>
      <c r="K10" s="26">
        <v>1</v>
      </c>
      <c r="L10" s="24">
        <v>0</v>
      </c>
      <c r="M10" s="24">
        <v>1</v>
      </c>
      <c r="N10" s="24">
        <v>0</v>
      </c>
      <c r="O10" s="24">
        <v>1</v>
      </c>
      <c r="P10" s="24">
        <v>2</v>
      </c>
      <c r="Q10" s="24">
        <v>0</v>
      </c>
      <c r="R10" s="25">
        <v>1</v>
      </c>
      <c r="S10" s="27">
        <f>SUM(C32:R32)</f>
        <v>5</v>
      </c>
      <c r="T10" s="28">
        <f>COUNTIF($C$49:$R$50,B10)</f>
        <v>1</v>
      </c>
      <c r="U10" s="29">
        <f>COUNTIF($C$51:$R$52,B10)</f>
        <v>0</v>
      </c>
      <c r="V10" s="82">
        <f>T68</f>
        <v>5.337093344444381</v>
      </c>
      <c r="W10" s="30">
        <f>COUNTIF(C24:R24,3)</f>
        <v>0</v>
      </c>
      <c r="X10" s="10"/>
      <c r="Y10" s="31">
        <v>7</v>
      </c>
      <c r="Z10" s="51" t="str">
        <f>IF(I$8="",CONCATENATE(I1," (",AB10,"-",AC10,"-",AD10,") - (",AE10,"-",AF10,"-",AG10,")"),J$48)</f>
        <v>"Профи-2" переходит в атаку </v>
      </c>
      <c r="AA10" s="4"/>
      <c r="AB10" s="4">
        <f>COUNTIF($I$4:$I$7,1)</f>
        <v>2</v>
      </c>
      <c r="AC10" s="4">
        <f>COUNTIF($I$4:$I$7,0)</f>
        <v>2</v>
      </c>
      <c r="AD10" s="4">
        <f>COUNTIF($I$4:$I$7,2)</f>
        <v>0</v>
      </c>
      <c r="AE10" s="4">
        <f>COUNTIF($I$10:$I$13,1)</f>
        <v>2</v>
      </c>
      <c r="AF10" s="4">
        <f>COUNTIF($I$10:$I$13,0)</f>
        <v>1</v>
      </c>
      <c r="AG10" s="4">
        <f>COUNTIF($I$10:$I$13,2)</f>
        <v>1</v>
      </c>
      <c r="AH10" s="4">
        <f>IF((SUM(I$57:I$58)-SUM(H$57:H$58)=0),0,1)</f>
        <v>0</v>
      </c>
      <c r="AI10" s="4"/>
      <c r="AJ10" s="4"/>
    </row>
    <row r="11" spans="1:36" ht="15">
      <c r="A11" s="22"/>
      <c r="B11" s="23" t="s">
        <v>119</v>
      </c>
      <c r="C11" s="24">
        <v>1</v>
      </c>
      <c r="D11" s="24">
        <v>2</v>
      </c>
      <c r="E11" s="24">
        <v>2</v>
      </c>
      <c r="F11" s="24">
        <v>1</v>
      </c>
      <c r="G11" s="24">
        <v>1</v>
      </c>
      <c r="H11" s="24">
        <v>2</v>
      </c>
      <c r="I11" s="24">
        <v>1</v>
      </c>
      <c r="J11" s="25">
        <v>0</v>
      </c>
      <c r="K11" s="26">
        <v>1</v>
      </c>
      <c r="L11" s="24">
        <v>2</v>
      </c>
      <c r="M11" s="24">
        <v>1</v>
      </c>
      <c r="N11" s="24">
        <v>0</v>
      </c>
      <c r="O11" s="24">
        <v>1</v>
      </c>
      <c r="P11" s="24">
        <v>2</v>
      </c>
      <c r="Q11" s="24">
        <v>0</v>
      </c>
      <c r="R11" s="25">
        <v>2</v>
      </c>
      <c r="S11" s="27">
        <f>SUM(C33:R33)</f>
        <v>7</v>
      </c>
      <c r="T11" s="28">
        <f>COUNTIF($C$49:$R$50,B11)</f>
        <v>0</v>
      </c>
      <c r="U11" s="29">
        <f>COUNTIF($C$51:$R$52,B11)</f>
        <v>1</v>
      </c>
      <c r="V11" s="82">
        <f>T69</f>
        <v>5.5488873093347975</v>
      </c>
      <c r="W11" s="30"/>
      <c r="X11" s="10"/>
      <c r="Y11" s="31">
        <v>8</v>
      </c>
      <c r="Z11" s="51" t="str">
        <f>IF(J$8="",CONCATENATE(J1," (",AB11,"-",AC11,"-",AD11,") - (",AE11,"-",AF11,"-",AG11,")"),K$48)</f>
        <v>А вот уже "Зенит" в атаке</v>
      </c>
      <c r="AA11" s="4"/>
      <c r="AB11" s="4">
        <f>COUNTIF($J$4:$J$7,1)</f>
        <v>1</v>
      </c>
      <c r="AC11" s="4">
        <f>COUNTIF($J$4:$J$7,0)</f>
        <v>0</v>
      </c>
      <c r="AD11" s="4">
        <f>COUNTIF($J$4:$J$7,2)</f>
        <v>3</v>
      </c>
      <c r="AE11" s="4">
        <f>COUNTIF($J$10:$J$13,1)</f>
        <v>1</v>
      </c>
      <c r="AF11" s="4">
        <f>COUNTIF($J$10:$J$13,0)</f>
        <v>2</v>
      </c>
      <c r="AG11" s="4">
        <f>COUNTIF($J$10:$J$13,2)</f>
        <v>1</v>
      </c>
      <c r="AH11" s="4">
        <f>IF((SUM(J$57:J$58)-SUM(I$57:I$58)=0),0,1)</f>
        <v>0</v>
      </c>
      <c r="AI11" s="4"/>
      <c r="AJ11" s="4"/>
    </row>
    <row r="12" spans="1:36" ht="15">
      <c r="A12" s="22"/>
      <c r="B12" s="23" t="s">
        <v>121</v>
      </c>
      <c r="C12" s="24">
        <v>1</v>
      </c>
      <c r="D12" s="24">
        <v>1</v>
      </c>
      <c r="E12" s="24">
        <v>0</v>
      </c>
      <c r="F12" s="24">
        <v>1</v>
      </c>
      <c r="G12" s="24">
        <v>1</v>
      </c>
      <c r="H12" s="24">
        <v>0</v>
      </c>
      <c r="I12" s="24">
        <v>1</v>
      </c>
      <c r="J12" s="25">
        <v>1</v>
      </c>
      <c r="K12" s="26">
        <v>1</v>
      </c>
      <c r="L12" s="24">
        <v>2</v>
      </c>
      <c r="M12" s="24">
        <v>1</v>
      </c>
      <c r="N12" s="24">
        <v>1</v>
      </c>
      <c r="O12" s="24">
        <v>0</v>
      </c>
      <c r="P12" s="24">
        <v>1</v>
      </c>
      <c r="Q12" s="24">
        <v>1</v>
      </c>
      <c r="R12" s="25">
        <v>2</v>
      </c>
      <c r="S12" s="27">
        <f>SUM(C34:R34)</f>
        <v>7</v>
      </c>
      <c r="T12" s="28">
        <f>COUNTIF($C$49:$R$50,B12)</f>
        <v>0</v>
      </c>
      <c r="U12" s="29">
        <f>COUNTIF($C$51:$R$52,B12)</f>
        <v>0</v>
      </c>
      <c r="V12" s="82">
        <f>T70</f>
        <v>5.015553976001464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123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0</v>
      </c>
      <c r="I13" s="39">
        <v>0</v>
      </c>
      <c r="J13" s="40">
        <v>2</v>
      </c>
      <c r="K13" s="41">
        <v>1</v>
      </c>
      <c r="L13" s="39">
        <v>1</v>
      </c>
      <c r="M13" s="39">
        <v>1</v>
      </c>
      <c r="N13" s="39">
        <v>1</v>
      </c>
      <c r="O13" s="39">
        <v>1</v>
      </c>
      <c r="P13" s="39">
        <v>2</v>
      </c>
      <c r="Q13" s="39">
        <v>0</v>
      </c>
      <c r="R13" s="40">
        <v>0</v>
      </c>
      <c r="S13" s="42">
        <f>SUM(C35:R35)</f>
        <v>7</v>
      </c>
      <c r="T13" s="43">
        <f>COUNTIF($C$49:$R$50,B13)</f>
        <v>0</v>
      </c>
      <c r="U13" s="44">
        <f>COUNTIF($C$51:$R$52,B13)</f>
        <v>0</v>
      </c>
      <c r="V13" s="83">
        <f>T71</f>
        <v>5.015553976001464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"Профи-2" проводит быструю атаку. Выходит Неркин А. 1 на 1. ГОЛ!!! Неркин А. переигрывает голкипера. СЧЁТ 2:1!</v>
      </c>
      <c r="AA13" s="4"/>
      <c r="AB13" s="4">
        <f>COUNTIF($K$4:$K$7,1)</f>
        <v>2</v>
      </c>
      <c r="AC13" s="4">
        <f>COUNTIF($K$4:$K$7,0)</f>
        <v>0</v>
      </c>
      <c r="AD13" s="4">
        <f>COUNTIF($K$4:$K$7,2)</f>
        <v>2</v>
      </c>
      <c r="AE13" s="4">
        <f>COUNTIF($K$10:$K$13,1)</f>
        <v>4</v>
      </c>
      <c r="AF13" s="4">
        <f>COUNTIF($K$10:$K$13,0)</f>
        <v>0</v>
      </c>
      <c r="AG13" s="4">
        <f>COUNTIF($K$10:$K$13,2)</f>
        <v>0</v>
      </c>
      <c r="AH13" s="4">
        <f>IF((SUM(K$57:K$58)-SUM(J$57:J$58)=0),0,1)</f>
        <v>1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"Зенит" переходит в атаку </v>
      </c>
      <c r="AA14" s="4"/>
      <c r="AB14" s="4">
        <f>COUNTIF($L$4:$L$7,1)</f>
        <v>2</v>
      </c>
      <c r="AC14" s="4">
        <f>COUNTIF($L$4:$L$7,0)</f>
        <v>2</v>
      </c>
      <c r="AD14" s="4">
        <f>COUNTIF($L$4:$L$7,2)</f>
        <v>0</v>
      </c>
      <c r="AE14" s="4">
        <f>COUNTIF($L$10:$L$13,1)</f>
        <v>1</v>
      </c>
      <c r="AF14" s="4">
        <f>COUNTIF($L$10:$L$13,0)</f>
        <v>1</v>
      </c>
      <c r="AG14" s="4">
        <f>COUNTIF($L$10:$L$13,2)</f>
        <v>2</v>
      </c>
      <c r="AH14" s="4">
        <f>IF((SUM(L$57:L$58)-SUM(K$57:K$58)=0),0,1)</f>
        <v>0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"Зенит" - "Профи-2" - 2:1 (2:0)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Гол, как говорится, назревает</v>
      </c>
      <c r="AA15" s="4"/>
      <c r="AB15" s="4">
        <f>COUNTIF($M$4:$M$7,1)</f>
        <v>4</v>
      </c>
      <c r="AC15" s="4">
        <f>COUNTIF($M$4:$M$7,0)</f>
        <v>0</v>
      </c>
      <c r="AD15" s="4">
        <f>COUNTIF($M$4:$M$7,2)</f>
        <v>0</v>
      </c>
      <c r="AE15" s="4">
        <f>COUNTIF($M$10:$M$13,1)</f>
        <v>4</v>
      </c>
      <c r="AF15" s="4">
        <f>COUNTIF($M$10:$M$13,0)</f>
        <v>0</v>
      </c>
      <c r="AG15" s="4">
        <f>COUNTIF($M$10:$M$13,2)</f>
        <v>0</v>
      </c>
      <c r="AH15" s="4">
        <f>IF((SUM(M$57:M$58)-SUM(L$57:L$58)=0),0,1)</f>
        <v>0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"Профи-2" отбивается. Мяч в центре поля</v>
      </c>
      <c r="AA16" s="4"/>
      <c r="AB16" s="4">
        <f>COUNTIF($N$4:$N$7,1)</f>
        <v>3</v>
      </c>
      <c r="AC16" s="4">
        <f>COUNTIF($N$4:$N$7,0)</f>
        <v>1</v>
      </c>
      <c r="AD16" s="4">
        <f>COUNTIF($N$4:$N$7,2)</f>
        <v>0</v>
      </c>
      <c r="AE16" s="4">
        <f>COUNTIF($N$10:$N$13,1)</f>
        <v>2</v>
      </c>
      <c r="AF16" s="4">
        <f>COUNTIF($N$10:$N$13,0)</f>
        <v>2</v>
      </c>
      <c r="AG16" s="4">
        <f>COUNTIF($N$10:$N$13,2)</f>
        <v>0</v>
      </c>
      <c r="AH16" s="4">
        <f>IF((SUM(N$57:N$58)-SUM(M$57:M$58)=0),0,1)</f>
        <v>0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1:0 (5) - Королев А. (штр.), 2:0 (6) - Захаров В. (Королев А.), 2:1 (9) - Неркин А. (Дмитриев М.),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Команды пока не могут организовать атаку</v>
      </c>
      <c r="AA17" s="4"/>
      <c r="AB17" s="4">
        <f>COUNTIF($O$4:$O$7,1)</f>
        <v>3</v>
      </c>
      <c r="AC17" s="4">
        <f>COUNTIF($O$4:$O$7,0)</f>
        <v>1</v>
      </c>
      <c r="AD17" s="4">
        <f>COUNTIF($O$4:$O$7,2)</f>
        <v>0</v>
      </c>
      <c r="AE17" s="4">
        <f>COUNTIF($O$10:$O$13,1)</f>
        <v>3</v>
      </c>
      <c r="AF17" s="4">
        <f>COUNTIF($O$10:$O$13,0)</f>
        <v>1</v>
      </c>
      <c r="AG17" s="4">
        <f>COUNTIF($O$10:$O$13,2)</f>
        <v>0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"Профи-2" переходит в атаку </v>
      </c>
      <c r="AA18" s="4"/>
      <c r="AB18" s="4">
        <f>COUNTIF($P$4:$P$7,1)</f>
        <v>0</v>
      </c>
      <c r="AC18" s="4">
        <f>COUNTIF($P$4:$P$7,0)</f>
        <v>1</v>
      </c>
      <c r="AD18" s="4">
        <f>COUNTIF($P$4:$P$7,2)</f>
        <v>3</v>
      </c>
      <c r="AE18" s="4">
        <f>COUNTIF($P$10:$P$13,1)</f>
        <v>1</v>
      </c>
      <c r="AF18" s="4">
        <f>COUNTIF($P$10:$P$13,0)</f>
        <v>0</v>
      </c>
      <c r="AG18" s="4">
        <f>COUNTIF($P$10:$P$13,2)</f>
        <v>3</v>
      </c>
      <c r="AH18" s="4">
        <f>IF((SUM(P$57:P$58)-SUM(O$57:O$58)=0),0,1)</f>
        <v>0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А вот уже "Зенит" в атаке</v>
      </c>
      <c r="AA19" s="4"/>
      <c r="AB19" s="4">
        <f>COUNTIF($Q$4:$Q$7,1)</f>
        <v>3</v>
      </c>
      <c r="AC19" s="4">
        <f>COUNTIF($Q$4:$Q$7,0)</f>
        <v>0</v>
      </c>
      <c r="AD19" s="4">
        <f>COUNTIF($Q$4:$Q$7,2)</f>
        <v>1</v>
      </c>
      <c r="AE19" s="4">
        <f>COUNTIF($Q$10:$Q$13,1)</f>
        <v>1</v>
      </c>
      <c r="AF19" s="4">
        <f>COUNTIF($Q$10:$Q$13,0)</f>
        <v>3</v>
      </c>
      <c r="AG19" s="4">
        <f>COUNTIF($Q$10:$Q$13,2)</f>
        <v>0</v>
      </c>
      <c r="AH19" s="4">
        <f>IF((SUM(Q$57:Q$58)-SUM(P$57:P$58)=0),0,1)</f>
        <v>0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"Зенит" (28): Захаров В.-7, Королев А.-6, Косарев Е.-8, Колеватов А.-7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"Профи-2" отбивается. Мяч в центре поля</v>
      </c>
      <c r="AA20" s="4"/>
      <c r="AB20" s="4">
        <f>COUNTIF($R$4:$R$7,1)</f>
        <v>3</v>
      </c>
      <c r="AC20" s="4">
        <f>COUNTIF($R$4:$R$7,0)</f>
        <v>1</v>
      </c>
      <c r="AD20" s="4">
        <f>COUNTIF($R$4:$R$7,2)</f>
        <v>0</v>
      </c>
      <c r="AE20" s="4">
        <f>COUNTIF($R$10:$R$13,1)</f>
        <v>1</v>
      </c>
      <c r="AF20" s="4">
        <f>COUNTIF($R$10:$R$13,0)</f>
        <v>1</v>
      </c>
      <c r="AG20" s="4">
        <f>COUNTIF($R$10:$R$13,2)</f>
        <v>2</v>
      </c>
      <c r="AH20" s="4">
        <f>IF((SUM(R$57:R$58)-SUM(Q$57:Q$58)=0),0,1)</f>
        <v>0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"Профи-2" (26): Неркин А.-5, Дмитриев М.-7, Койнов А.-7, Вакуленко С.-7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0</v>
      </c>
      <c r="D24" s="46">
        <f aca="true" t="shared" si="2" ref="D24:R24">IF(D30="G1",1,IF(AND(D30="C1",D32=0),1,IF(AND(D30="C1",D32=1),3,0)))</f>
        <v>0</v>
      </c>
      <c r="E24" s="46">
        <f t="shared" si="2"/>
        <v>0</v>
      </c>
      <c r="F24" s="46">
        <f t="shared" si="2"/>
        <v>0</v>
      </c>
      <c r="G24" s="46">
        <f t="shared" si="2"/>
        <v>1</v>
      </c>
      <c r="H24" s="46">
        <f t="shared" si="2"/>
        <v>1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0</v>
      </c>
      <c r="S24" s="46">
        <f>COUNTIF(C24:J24,1)</f>
        <v>2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3</v>
      </c>
      <c r="D25" s="46">
        <f aca="true" t="shared" si="3" ref="D25:Q25">SUM(D26:D29)</f>
        <v>0</v>
      </c>
      <c r="E25" s="46">
        <f t="shared" si="3"/>
        <v>2</v>
      </c>
      <c r="F25" s="46">
        <f t="shared" si="3"/>
        <v>4</v>
      </c>
      <c r="G25" s="46">
        <f t="shared" si="3"/>
        <v>1</v>
      </c>
      <c r="H25" s="46">
        <f t="shared" si="3"/>
        <v>3</v>
      </c>
      <c r="I25" s="46">
        <f t="shared" si="3"/>
        <v>0</v>
      </c>
      <c r="J25" s="46">
        <f t="shared" si="3"/>
        <v>3</v>
      </c>
      <c r="K25" s="46">
        <f t="shared" si="3"/>
        <v>2</v>
      </c>
      <c r="L25" s="46">
        <f t="shared" si="3"/>
        <v>2</v>
      </c>
      <c r="M25" s="46">
        <f t="shared" si="3"/>
        <v>4</v>
      </c>
      <c r="N25" s="46">
        <f t="shared" si="3"/>
        <v>1</v>
      </c>
      <c r="O25" s="46">
        <f t="shared" si="3"/>
        <v>0</v>
      </c>
      <c r="P25" s="46">
        <f t="shared" si="3"/>
        <v>0</v>
      </c>
      <c r="Q25" s="46">
        <f t="shared" si="3"/>
        <v>3</v>
      </c>
      <c r="R25" s="46">
        <f>SUM(R26:R29)+1</f>
        <v>1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1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1</v>
      </c>
      <c r="G26" s="46">
        <f t="shared" si="4"/>
        <v>0</v>
      </c>
      <c r="H26" s="46">
        <f t="shared" si="4"/>
        <v>1</v>
      </c>
      <c r="I26" s="46">
        <f t="shared" si="4"/>
        <v>0</v>
      </c>
      <c r="J26" s="46">
        <f t="shared" si="4"/>
        <v>1</v>
      </c>
      <c r="K26" s="46">
        <f t="shared" si="4"/>
        <v>0</v>
      </c>
      <c r="L26" s="46">
        <f t="shared" si="4"/>
        <v>1</v>
      </c>
      <c r="M26" s="46">
        <f t="shared" si="4"/>
        <v>1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0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0</v>
      </c>
      <c r="D27" s="46">
        <f t="shared" si="5"/>
        <v>0</v>
      </c>
      <c r="E27" s="46">
        <f t="shared" si="5"/>
        <v>0</v>
      </c>
      <c r="F27" s="46">
        <f t="shared" si="5"/>
        <v>1</v>
      </c>
      <c r="G27" s="46">
        <f t="shared" si="5"/>
        <v>1</v>
      </c>
      <c r="H27" s="46">
        <f t="shared" si="5"/>
        <v>1</v>
      </c>
      <c r="I27" s="46">
        <f t="shared" si="5"/>
        <v>0</v>
      </c>
      <c r="J27" s="46">
        <f t="shared" si="5"/>
        <v>0</v>
      </c>
      <c r="K27" s="46">
        <f t="shared" si="5"/>
        <v>1</v>
      </c>
      <c r="L27" s="46">
        <f t="shared" si="5"/>
        <v>0</v>
      </c>
      <c r="M27" s="46">
        <f t="shared" si="5"/>
        <v>1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1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1</v>
      </c>
      <c r="D28" s="46">
        <f t="shared" si="5"/>
        <v>0</v>
      </c>
      <c r="E28" s="46">
        <f t="shared" si="5"/>
        <v>1</v>
      </c>
      <c r="F28" s="46">
        <f t="shared" si="5"/>
        <v>1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 t="shared" si="5"/>
        <v>1</v>
      </c>
      <c r="K28" s="46">
        <f t="shared" si="5"/>
        <v>1</v>
      </c>
      <c r="L28" s="46">
        <f t="shared" si="5"/>
        <v>0</v>
      </c>
      <c r="M28" s="46">
        <f t="shared" si="5"/>
        <v>1</v>
      </c>
      <c r="N28" s="46">
        <f t="shared" si="5"/>
        <v>1</v>
      </c>
      <c r="O28" s="46">
        <f t="shared" si="5"/>
        <v>0</v>
      </c>
      <c r="P28" s="46">
        <f t="shared" si="5"/>
        <v>0</v>
      </c>
      <c r="Q28" s="46">
        <f t="shared" si="5"/>
        <v>1</v>
      </c>
      <c r="R28" s="46">
        <f t="shared" si="5"/>
        <v>0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1</v>
      </c>
      <c r="D29" s="46">
        <f t="shared" si="5"/>
        <v>0</v>
      </c>
      <c r="E29" s="46">
        <f t="shared" si="5"/>
        <v>0</v>
      </c>
      <c r="F29" s="46">
        <f t="shared" si="5"/>
        <v>1</v>
      </c>
      <c r="G29" s="46">
        <f t="shared" si="5"/>
        <v>0</v>
      </c>
      <c r="H29" s="46">
        <f t="shared" si="5"/>
        <v>1</v>
      </c>
      <c r="I29" s="46">
        <f t="shared" si="5"/>
        <v>0</v>
      </c>
      <c r="J29" s="46">
        <f t="shared" si="5"/>
        <v>1</v>
      </c>
      <c r="K29" s="46">
        <f t="shared" si="5"/>
        <v>0</v>
      </c>
      <c r="L29" s="46">
        <f t="shared" si="5"/>
        <v>1</v>
      </c>
      <c r="M29" s="46">
        <f t="shared" si="5"/>
        <v>1</v>
      </c>
      <c r="N29" s="46">
        <f t="shared" si="5"/>
        <v>0</v>
      </c>
      <c r="O29" s="46">
        <f t="shared" si="5"/>
        <v>0</v>
      </c>
      <c r="P29" s="46">
        <f t="shared" si="5"/>
        <v>0</v>
      </c>
      <c r="Q29" s="46">
        <f t="shared" si="5"/>
        <v>1</v>
      </c>
      <c r="R29" s="46">
        <f t="shared" si="5"/>
        <v>0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B2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B2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46" t="str">
        <f t="shared" si="6"/>
        <v>B1</v>
      </c>
      <c r="G30" s="46" t="str">
        <f t="shared" si="6"/>
        <v>C1</v>
      </c>
      <c r="H30" s="46" t="str">
        <f t="shared" si="6"/>
        <v>C1</v>
      </c>
      <c r="I30" s="46" t="str">
        <f t="shared" si="6"/>
        <v>B2</v>
      </c>
      <c r="J30" s="46" t="str">
        <f t="shared" si="6"/>
        <v>B1</v>
      </c>
      <c r="K30" s="46" t="str">
        <f>IF(K25=K31,"A",IF(K25-K31=1,"B1",IF(K25-K31=2,"C1",IF(K25-K31&gt;2,"G1",IF(K31-K25=1,"B2",IF(K31-K25=2,"C2",IF(K31-K25&gt;2,"G2")))))))</f>
        <v>C2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B1</v>
      </c>
      <c r="M30" s="46" t="str">
        <f t="shared" si="7"/>
        <v>B1</v>
      </c>
      <c r="N30" s="46" t="str">
        <f t="shared" si="7"/>
        <v>A</v>
      </c>
      <c r="O30" s="46" t="str">
        <f t="shared" si="7"/>
        <v>A</v>
      </c>
      <c r="P30" s="46" t="str">
        <f t="shared" si="7"/>
        <v>B2</v>
      </c>
      <c r="Q30" s="46" t="str">
        <f t="shared" si="7"/>
        <v>B1</v>
      </c>
      <c r="R30" s="46" t="str">
        <f t="shared" si="7"/>
        <v>A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4</v>
      </c>
      <c r="D31" s="46">
        <f aca="true" t="shared" si="8" ref="D31:R31">SUM(D32:D35)</f>
        <v>0</v>
      </c>
      <c r="E31" s="46">
        <f t="shared" si="8"/>
        <v>1</v>
      </c>
      <c r="F31" s="46">
        <f t="shared" si="8"/>
        <v>3</v>
      </c>
      <c r="G31" s="46">
        <f t="shared" si="8"/>
        <v>0</v>
      </c>
      <c r="H31" s="46">
        <f t="shared" si="8"/>
        <v>1</v>
      </c>
      <c r="I31" s="46">
        <f t="shared" si="8"/>
        <v>1</v>
      </c>
      <c r="J31" s="46">
        <f t="shared" si="8"/>
        <v>1</v>
      </c>
      <c r="K31" s="46">
        <f t="shared" si="8"/>
        <v>4</v>
      </c>
      <c r="L31" s="46">
        <f t="shared" si="8"/>
        <v>1</v>
      </c>
      <c r="M31" s="46">
        <f t="shared" si="8"/>
        <v>4</v>
      </c>
      <c r="N31" s="46">
        <f t="shared" si="8"/>
        <v>2</v>
      </c>
      <c r="O31" s="46">
        <f t="shared" si="8"/>
        <v>0</v>
      </c>
      <c r="P31" s="46">
        <f t="shared" si="8"/>
        <v>1</v>
      </c>
      <c r="Q31" s="46">
        <f t="shared" si="8"/>
        <v>1</v>
      </c>
      <c r="R31" s="46">
        <f t="shared" si="8"/>
        <v>2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1</v>
      </c>
      <c r="D32" s="46">
        <f t="shared" si="5"/>
        <v>0</v>
      </c>
      <c r="E32" s="46">
        <f t="shared" si="5"/>
        <v>0</v>
      </c>
      <c r="F32" s="46">
        <f t="shared" si="5"/>
        <v>0</v>
      </c>
      <c r="G32" s="46">
        <f t="shared" si="5"/>
        <v>0</v>
      </c>
      <c r="H32" s="46">
        <f t="shared" si="5"/>
        <v>0</v>
      </c>
      <c r="I32" s="46">
        <f t="shared" si="5"/>
        <v>1</v>
      </c>
      <c r="J32" s="46">
        <f t="shared" si="5"/>
        <v>0</v>
      </c>
      <c r="K32" s="46">
        <f t="shared" si="5"/>
        <v>1</v>
      </c>
      <c r="L32" s="46">
        <f t="shared" si="5"/>
        <v>0</v>
      </c>
      <c r="M32" s="46">
        <f t="shared" si="5"/>
        <v>1</v>
      </c>
      <c r="N32" s="46">
        <f t="shared" si="5"/>
        <v>1</v>
      </c>
      <c r="O32" s="46">
        <f t="shared" si="5"/>
        <v>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1</v>
      </c>
      <c r="D33" s="46">
        <f t="shared" si="5"/>
        <v>0</v>
      </c>
      <c r="E33" s="46">
        <f t="shared" si="5"/>
        <v>0</v>
      </c>
      <c r="F33" s="46">
        <f t="shared" si="5"/>
        <v>1</v>
      </c>
      <c r="G33" s="46">
        <f t="shared" si="5"/>
        <v>0</v>
      </c>
      <c r="H33" s="46">
        <f t="shared" si="5"/>
        <v>1</v>
      </c>
      <c r="I33" s="46">
        <f t="shared" si="5"/>
        <v>0</v>
      </c>
      <c r="J33" s="46">
        <f t="shared" si="5"/>
        <v>0</v>
      </c>
      <c r="K33" s="46">
        <f t="shared" si="5"/>
        <v>1</v>
      </c>
      <c r="L33" s="46">
        <f t="shared" si="5"/>
        <v>0</v>
      </c>
      <c r="M33" s="46">
        <f t="shared" si="5"/>
        <v>1</v>
      </c>
      <c r="N33" s="46">
        <f t="shared" si="5"/>
        <v>1</v>
      </c>
      <c r="O33" s="46">
        <f t="shared" si="5"/>
        <v>0</v>
      </c>
      <c r="P33" s="46">
        <f t="shared" si="5"/>
        <v>0</v>
      </c>
      <c r="Q33" s="46">
        <f t="shared" si="5"/>
        <v>0</v>
      </c>
      <c r="R33" s="46">
        <f t="shared" si="5"/>
        <v>1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1</v>
      </c>
      <c r="D34" s="46">
        <f t="shared" si="5"/>
        <v>0</v>
      </c>
      <c r="E34" s="46">
        <f t="shared" si="5"/>
        <v>0</v>
      </c>
      <c r="F34" s="46">
        <f t="shared" si="5"/>
        <v>1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  <c r="K34" s="46">
        <f t="shared" si="5"/>
        <v>1</v>
      </c>
      <c r="L34" s="46">
        <f t="shared" si="5"/>
        <v>0</v>
      </c>
      <c r="M34" s="46">
        <f t="shared" si="5"/>
        <v>1</v>
      </c>
      <c r="N34" s="46">
        <f t="shared" si="5"/>
        <v>0</v>
      </c>
      <c r="O34" s="46">
        <f t="shared" si="5"/>
        <v>0</v>
      </c>
      <c r="P34" s="46">
        <f t="shared" si="5"/>
        <v>1</v>
      </c>
      <c r="Q34" s="46">
        <f t="shared" si="5"/>
        <v>1</v>
      </c>
      <c r="R34" s="46">
        <f t="shared" si="5"/>
        <v>1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1</v>
      </c>
      <c r="D35" s="46">
        <f t="shared" si="5"/>
        <v>0</v>
      </c>
      <c r="E35" s="46">
        <f t="shared" si="5"/>
        <v>1</v>
      </c>
      <c r="F35" s="46">
        <f t="shared" si="5"/>
        <v>1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1</v>
      </c>
      <c r="K35" s="46">
        <f t="shared" si="5"/>
        <v>1</v>
      </c>
      <c r="L35" s="46">
        <f t="shared" si="5"/>
        <v>1</v>
      </c>
      <c r="M35" s="46">
        <f t="shared" si="5"/>
        <v>1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0</v>
      </c>
      <c r="R35" s="46">
        <f t="shared" si="5"/>
        <v>0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0</v>
      </c>
      <c r="D36" s="46">
        <f aca="true" t="shared" si="9" ref="D36:R36">IF(D30="G2",1,IF(AND(D30="C2",D26=0),1,IF(AND(D30="C2",D26=1),3,0)))</f>
        <v>0</v>
      </c>
      <c r="E36" s="46">
        <f t="shared" si="9"/>
        <v>0</v>
      </c>
      <c r="F36" s="46">
        <f t="shared" si="9"/>
        <v>0</v>
      </c>
      <c r="G36" s="46">
        <f t="shared" si="9"/>
        <v>0</v>
      </c>
      <c r="H36" s="46">
        <f t="shared" si="9"/>
        <v>0</v>
      </c>
      <c r="I36" s="46">
        <f t="shared" si="9"/>
        <v>0</v>
      </c>
      <c r="J36" s="46">
        <f t="shared" si="9"/>
        <v>0</v>
      </c>
      <c r="K36" s="46">
        <f t="shared" si="9"/>
        <v>1</v>
      </c>
      <c r="L36" s="46">
        <f t="shared" si="9"/>
        <v>0</v>
      </c>
      <c r="M36" s="46">
        <f t="shared" si="9"/>
        <v>0</v>
      </c>
      <c r="N36" s="46">
        <f t="shared" si="9"/>
        <v>0</v>
      </c>
      <c r="O36" s="46">
        <f t="shared" si="9"/>
        <v>0</v>
      </c>
      <c r="P36" s="46">
        <f t="shared" si="9"/>
        <v>0</v>
      </c>
      <c r="Q36" s="46">
        <f t="shared" si="9"/>
        <v>0</v>
      </c>
      <c r="R36" s="46">
        <f t="shared" si="9"/>
        <v>0</v>
      </c>
      <c r="S36" s="46">
        <f>COUNTIF(C36:J36,1)</f>
        <v>0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 t="str">
        <f>IF(C26=1,$B4,IF(C27=1,$B5,IF(C28=1,$B6,IF(C29=1,$B7,""))))</f>
        <v>Захаров В.</v>
      </c>
      <c r="D37" s="46">
        <f aca="true" t="shared" si="10" ref="D37:R37">IF(D26=1,$B4,IF(D27=1,$B5,IF(D28=1,$B6,IF(D29=1,$B7,""))))</f>
      </c>
      <c r="E37" s="46" t="str">
        <f t="shared" si="10"/>
        <v>Захаров В.</v>
      </c>
      <c r="F37" s="46" t="str">
        <f t="shared" si="10"/>
        <v>Захаров В.</v>
      </c>
      <c r="G37" s="46" t="str">
        <f t="shared" si="10"/>
        <v>Королев А.</v>
      </c>
      <c r="H37" s="46" t="str">
        <f t="shared" si="10"/>
        <v>Захаров В.</v>
      </c>
      <c r="I37" s="46">
        <f t="shared" si="10"/>
      </c>
      <c r="J37" s="46" t="str">
        <f t="shared" si="10"/>
        <v>Захаров В.</v>
      </c>
      <c r="K37" s="46" t="str">
        <f t="shared" si="10"/>
        <v>Королев А.</v>
      </c>
      <c r="L37" s="46" t="str">
        <f t="shared" si="10"/>
        <v>Захаров В.</v>
      </c>
      <c r="M37" s="46" t="str">
        <f t="shared" si="10"/>
        <v>Захаров В.</v>
      </c>
      <c r="N37" s="46" t="str">
        <f t="shared" si="10"/>
        <v>Косарев Е.</v>
      </c>
      <c r="O37" s="46">
        <f t="shared" si="10"/>
      </c>
      <c r="P37" s="46">
        <f t="shared" si="10"/>
      </c>
      <c r="Q37" s="46" t="str">
        <f t="shared" si="10"/>
        <v>Королев А.</v>
      </c>
      <c r="R37" s="46">
        <f t="shared" si="10"/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Косарев Е.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Косарев Е.</v>
      </c>
      <c r="F38" s="46" t="str">
        <f aca="true" t="shared" si="11" ref="F38:R38">IF(F26=1,IF(F27=1,$B5,IF(F28=1,$B6,IF(F29=1,$B7,"штр."))),IF(F27=1,IF(F28=1,$B6,IF(F29=1,$B7,"штр.")),IF(F28=1,IF(F29=1,$B7,"штр."),"штр.")))</f>
        <v>Королев А.</v>
      </c>
      <c r="G38" s="46" t="str">
        <f t="shared" si="11"/>
        <v>штр.</v>
      </c>
      <c r="H38" s="46" t="str">
        <f t="shared" si="11"/>
        <v>Королев А.</v>
      </c>
      <c r="I38" s="46" t="str">
        <f t="shared" si="11"/>
        <v>штр.</v>
      </c>
      <c r="J38" s="46" t="str">
        <f t="shared" si="11"/>
        <v>Косарев Е.</v>
      </c>
      <c r="K38" s="46" t="str">
        <f t="shared" si="11"/>
        <v>Косарев Е.</v>
      </c>
      <c r="L38" s="46" t="str">
        <f t="shared" si="11"/>
        <v>Колеватов А.</v>
      </c>
      <c r="M38" s="46" t="str">
        <f t="shared" si="11"/>
        <v>Королев А.</v>
      </c>
      <c r="N38" s="46" t="str">
        <f t="shared" si="11"/>
        <v>штр.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Косарев Е.</v>
      </c>
      <c r="R38" s="46" t="str">
        <f t="shared" si="11"/>
        <v>штр.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Захаров В. спасает свою команду</v>
      </c>
      <c r="D39" s="46" t="str">
        <f aca="true" t="shared" si="12" ref="D39:R39">IF(D26=1,CONCATENATE($B4,$W34),CONCATENATE($W35,D43,$X35,D57,":",D58,"!"))</f>
        <v> ГОЛ!!!  переигрывает голкипера. СЧЁТ 0:0!</v>
      </c>
      <c r="E39" s="46" t="str">
        <f t="shared" si="12"/>
        <v>Захаров В. спасает свою команду</v>
      </c>
      <c r="F39" s="46" t="str">
        <f t="shared" si="12"/>
        <v>Захаров В. спасает свою команду</v>
      </c>
      <c r="G39" s="46" t="str">
        <f t="shared" si="12"/>
        <v> ГОЛ!!!  переигрывает голкипера. СЧЁТ 1:0!</v>
      </c>
      <c r="H39" s="46" t="str">
        <f t="shared" si="12"/>
        <v>Захаров В. спасает свою команду</v>
      </c>
      <c r="I39" s="46" t="str">
        <f t="shared" si="12"/>
        <v> ГОЛ!!! Неркин А. переигрывает голкипера. СЧЁТ 2:0!</v>
      </c>
      <c r="J39" s="46" t="str">
        <f t="shared" si="12"/>
        <v>Захаров В. спасает свою команду</v>
      </c>
      <c r="K39" s="46" t="str">
        <f t="shared" si="12"/>
        <v> ГОЛ!!! Неркин А. переигрывает голкипера. СЧЁТ 2:1!</v>
      </c>
      <c r="L39" s="46" t="str">
        <f t="shared" si="12"/>
        <v>Захаров В. спасает свою команду</v>
      </c>
      <c r="M39" s="46" t="str">
        <f t="shared" si="12"/>
        <v>Захаров В. спасает свою команду</v>
      </c>
      <c r="N39" s="46" t="str">
        <f t="shared" si="12"/>
        <v> ГОЛ!!! Неркин А. переигрывает голкипера. СЧЁТ 2:1!</v>
      </c>
      <c r="O39" s="46" t="str">
        <f t="shared" si="12"/>
        <v> ГОЛ!!!  переигрывает голкипера. СЧЁТ 2:1!</v>
      </c>
      <c r="P39" s="46" t="str">
        <f t="shared" si="12"/>
        <v> ГОЛ!!! Койнов А. переигрывает голкипера. СЧЁТ 2:1!</v>
      </c>
      <c r="Q39" s="46" t="str">
        <f t="shared" si="12"/>
        <v> ГОЛ!!! Койнов А. переигрывает голкипера. СЧЁТ 2:1!</v>
      </c>
      <c r="R39" s="46" t="str">
        <f t="shared" si="12"/>
        <v> ГОЛ!!! Дмитриев М. переигрывает голкипера. СЧЁТ 2:1!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"Профи-2" переходит в атаку 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Мяч остается в центре поля</v>
      </c>
      <c r="E40" s="46" t="str">
        <f t="shared" si="13"/>
        <v>"Зенит" переходит в атаку </v>
      </c>
      <c r="F40" s="46" t="str">
        <f t="shared" si="13"/>
        <v>"Зенит" переходит в атаку </v>
      </c>
      <c r="G40" s="46" t="str">
        <f t="shared" si="13"/>
        <v>"Зенит" переходит в атаку </v>
      </c>
      <c r="H40" s="46" t="str">
        <f t="shared" si="13"/>
        <v>"Зенит" проводит быструю атаку. Выходит Захаров В. 1 на 1. ГОЛ!!! Захаров В. переигрывает голкипера. СЧЁТ 2:0!</v>
      </c>
      <c r="I40" s="46" t="str">
        <f t="shared" si="13"/>
        <v>"Профи-2" переходит в атаку </v>
      </c>
      <c r="J40" s="46" t="str">
        <f t="shared" si="13"/>
        <v>"Зенит" проводит быструю атаку. Выходит Захаров В. 1 на 1. ГОЛ!!! Захаров В. переигрывает голкипера. СЧЁТ 2:0!</v>
      </c>
      <c r="K40" s="46" t="str">
        <f t="shared" si="13"/>
        <v>"Профи-2" проводит быструю атаку. Выходит Неркин А. 1 на 1. ГОЛ!!! Неркин А. переигрывает голкипера. СЧЁТ 2:1!</v>
      </c>
      <c r="L40" s="46" t="str">
        <f t="shared" si="13"/>
        <v>"Зенит" переходит в атаку </v>
      </c>
      <c r="M40" s="46" t="str">
        <f t="shared" si="13"/>
        <v>Мяч остается в центре поля</v>
      </c>
      <c r="N40" s="46" t="str">
        <f t="shared" si="13"/>
        <v>"Профи-2" переходит в атаку </v>
      </c>
      <c r="O40" s="46" t="str">
        <f t="shared" si="13"/>
        <v>Мяч остается в центре поля</v>
      </c>
      <c r="P40" s="46" t="str">
        <f t="shared" si="13"/>
        <v>"Профи-2" переходит в атаку </v>
      </c>
      <c r="Q40" s="46" t="str">
        <f t="shared" si="13"/>
        <v>"Зенит" проводит быструю атаку. Выходит Королев А. 1 на 1. ГОЛ!!! Королев А. переигрывает голкипера. СЧЁТ 2:1!</v>
      </c>
      <c r="R40" s="46" t="str">
        <f t="shared" si="13"/>
        <v>"Профи-2" переходит в атаку 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str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B2</v>
      </c>
      <c r="E41" s="46" t="str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A</v>
      </c>
      <c r="F41" s="46" t="b">
        <f t="shared" si="14"/>
        <v>0</v>
      </c>
      <c r="G41" s="46" t="str">
        <f t="shared" si="14"/>
        <v>C1</v>
      </c>
      <c r="H41" s="46" t="str">
        <f t="shared" si="14"/>
        <v>G1</v>
      </c>
      <c r="I41" s="46" t="str">
        <f t="shared" si="14"/>
        <v>A</v>
      </c>
      <c r="J41" s="46" t="str">
        <f t="shared" si="14"/>
        <v>B1</v>
      </c>
      <c r="K41" s="46" t="str">
        <f t="shared" si="14"/>
        <v>B2</v>
      </c>
      <c r="L41" s="46" t="str">
        <f t="shared" si="14"/>
        <v>A</v>
      </c>
      <c r="M41" s="46" t="str">
        <f t="shared" si="14"/>
        <v>B1</v>
      </c>
      <c r="N41" s="46" t="str">
        <f t="shared" si="14"/>
        <v>A</v>
      </c>
      <c r="O41" s="46" t="b">
        <f t="shared" si="14"/>
        <v>0</v>
      </c>
      <c r="P41" s="46" t="b">
        <f t="shared" si="14"/>
        <v>0</v>
      </c>
      <c r="Q41" s="46" t="str">
        <f t="shared" si="14"/>
        <v>B1</v>
      </c>
      <c r="R41" s="46" t="str">
        <f t="shared" si="14"/>
        <v>A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Неркин А. спасает свою команду</v>
      </c>
      <c r="D42" s="46" t="str">
        <f aca="true" t="shared" si="15" ref="D42:R42">IF(D32=1,CONCATENATE($B10,$W34),CONCATENATE($W35,D37,$X35,D57,":",D58,"!"))</f>
        <v> ГОЛ!!!  переигрывает голкипера. СЧЁТ 0:0!</v>
      </c>
      <c r="E42" s="46" t="str">
        <f t="shared" si="15"/>
        <v> ГОЛ!!! Захаров В. переигрывает голкипера. СЧЁТ 0:0!</v>
      </c>
      <c r="F42" s="46" t="str">
        <f t="shared" si="15"/>
        <v> ГОЛ!!! Захаров В. переигрывает голкипера. СЧЁТ 0:0!</v>
      </c>
      <c r="G42" s="46" t="str">
        <f t="shared" si="15"/>
        <v> ГОЛ!!! Королев А. переигрывает голкипера. СЧЁТ 1:0!</v>
      </c>
      <c r="H42" s="46" t="str">
        <f t="shared" si="15"/>
        <v> ГОЛ!!! Захаров В. переигрывает голкипера. СЧЁТ 2:0!</v>
      </c>
      <c r="I42" s="46" t="str">
        <f t="shared" si="15"/>
        <v>Неркин А. спасает свою команду</v>
      </c>
      <c r="J42" s="46" t="str">
        <f t="shared" si="15"/>
        <v> ГОЛ!!! Захаров В. переигрывает голкипера. СЧЁТ 2:0!</v>
      </c>
      <c r="K42" s="46" t="str">
        <f t="shared" si="15"/>
        <v>Неркин А. спасает свою команду</v>
      </c>
      <c r="L42" s="46" t="str">
        <f t="shared" si="15"/>
        <v> ГОЛ!!! Захаров В. переигрывает голкипера. СЧЁТ 2:1!</v>
      </c>
      <c r="M42" s="46" t="str">
        <f t="shared" si="15"/>
        <v>Неркин А. спасает свою команду</v>
      </c>
      <c r="N42" s="46" t="str">
        <f t="shared" si="15"/>
        <v>Неркин А. спасает свою команду</v>
      </c>
      <c r="O42" s="46" t="str">
        <f t="shared" si="15"/>
        <v> ГОЛ!!!  переигрывает голкипера. СЧЁТ 2:1!</v>
      </c>
      <c r="P42" s="46" t="str">
        <f t="shared" si="15"/>
        <v> ГОЛ!!!  переигрывает голкипера. СЧЁТ 2:1!</v>
      </c>
      <c r="Q42" s="46" t="str">
        <f t="shared" si="15"/>
        <v> ГОЛ!!! Королев А. переигрывает голкипера. СЧЁТ 2:1!</v>
      </c>
      <c r="R42" s="46" t="str">
        <f t="shared" si="15"/>
        <v> ГОЛ!!!  переигрывает голкипера. СЧЁТ 2:1!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Неркин А.</v>
      </c>
      <c r="D43" s="46">
        <f aca="true" t="shared" si="16" ref="D43:R43">IF(D32=1,$B10,IF(D33=1,$B11,IF(D34=1,$B12,IF(D35=1,$B13,""))))</f>
      </c>
      <c r="E43" s="46" t="str">
        <f t="shared" si="16"/>
        <v>Вакуленко С.</v>
      </c>
      <c r="F43" s="46" t="str">
        <f t="shared" si="16"/>
        <v>Дмитриев М.</v>
      </c>
      <c r="G43" s="46">
        <f t="shared" si="16"/>
      </c>
      <c r="H43" s="46" t="str">
        <f t="shared" si="16"/>
        <v>Дмитриев М.</v>
      </c>
      <c r="I43" s="46" t="str">
        <f t="shared" si="16"/>
        <v>Неркин А.</v>
      </c>
      <c r="J43" s="46" t="str">
        <f t="shared" si="16"/>
        <v>Вакуленко С.</v>
      </c>
      <c r="K43" s="46" t="str">
        <f t="shared" si="16"/>
        <v>Неркин А.</v>
      </c>
      <c r="L43" s="46" t="str">
        <f t="shared" si="16"/>
        <v>Вакуленко С.</v>
      </c>
      <c r="M43" s="46" t="str">
        <f t="shared" si="16"/>
        <v>Неркин А.</v>
      </c>
      <c r="N43" s="46" t="str">
        <f t="shared" si="16"/>
        <v>Неркин А.</v>
      </c>
      <c r="O43" s="46">
        <f t="shared" si="16"/>
      </c>
      <c r="P43" s="46" t="str">
        <f t="shared" si="16"/>
        <v>Койнов А.</v>
      </c>
      <c r="Q43" s="46" t="str">
        <f t="shared" si="16"/>
        <v>Койнов А.</v>
      </c>
      <c r="R43" s="46" t="str">
        <f t="shared" si="16"/>
        <v>Дмитриев М.</v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Дмитриев М.</v>
      </c>
      <c r="D44" s="46" t="str">
        <f t="shared" si="17"/>
        <v>штр.</v>
      </c>
      <c r="E44" s="46" t="str">
        <f t="shared" si="17"/>
        <v>штр.</v>
      </c>
      <c r="F44" s="46" t="str">
        <f t="shared" si="17"/>
        <v>Койнов А.</v>
      </c>
      <c r="G44" s="46" t="str">
        <f t="shared" si="17"/>
        <v>штр.</v>
      </c>
      <c r="H44" s="46" t="str">
        <f t="shared" si="17"/>
        <v>штр.</v>
      </c>
      <c r="I44" s="46" t="str">
        <f t="shared" si="17"/>
        <v>штр.</v>
      </c>
      <c r="J44" s="46" t="str">
        <f t="shared" si="17"/>
        <v>штр.</v>
      </c>
      <c r="K44" s="46" t="str">
        <f t="shared" si="17"/>
        <v>Дмитриев М.</v>
      </c>
      <c r="L44" s="46" t="str">
        <f t="shared" si="17"/>
        <v>штр.</v>
      </c>
      <c r="M44" s="46" t="str">
        <f t="shared" si="17"/>
        <v>Дмитриев М.</v>
      </c>
      <c r="N44" s="46" t="str">
        <f t="shared" si="17"/>
        <v>Дмитриев М.</v>
      </c>
      <c r="O44" s="46" t="str">
        <f t="shared" si="17"/>
        <v>штр.</v>
      </c>
      <c r="P44" s="46" t="str">
        <f t="shared" si="17"/>
        <v>штр.</v>
      </c>
      <c r="Q44" s="46" t="str">
        <f t="shared" si="17"/>
        <v>штр.</v>
      </c>
      <c r="R44" s="46" t="str">
        <f t="shared" si="17"/>
        <v>Койнов А.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"Профи-2" отбивается. Мяч в центре поля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"Зенит" продолжает атаковать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Захаров В.("Зенит") бьет по воротам!  ГОЛ!!! Захаров В. переигрывает голкипера. СЧЁТ 0:0!</v>
      </c>
      <c r="F45" s="46" t="str">
        <f t="shared" si="18"/>
        <v>Захаров В.("Зенит") бьет по воротам!  ГОЛ!!! Захаров В. переигрывает голкипера. СЧЁТ 0:0!</v>
      </c>
      <c r="G45" s="46" t="str">
        <f t="shared" si="18"/>
        <v>Королев А.("Зенит") со штрафного посылает мяч в ворота.  ГОЛ!!! Королев А. переигрывает голкипера. СЧЁТ 1:0!</v>
      </c>
      <c r="H45" s="46" t="str">
        <f t="shared" si="18"/>
        <v>Захаров В.("Зенит") забивает ГОЛ! СЧЁТ 2:0!</v>
      </c>
      <c r="I45" s="46" t="str">
        <f t="shared" si="18"/>
        <v>"Профи-2" отбивается. Мяч в центре поля</v>
      </c>
      <c r="J45" s="46" t="str">
        <f t="shared" si="18"/>
        <v>Захаров В.("Зенит") забивает ГОЛ! СЧЁТ 2:0!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А вот уже "Профи-2" в атаке</v>
      </c>
      <c r="L45" s="46" t="str">
        <f t="shared" si="18"/>
        <v>Захаров В.("Зенит") бьет по воротам!  ГОЛ!!! Захаров В. переигрывает голкипера. СЧЁТ 2:1!</v>
      </c>
      <c r="M45" s="46" t="str">
        <f t="shared" si="18"/>
        <v>Гол, как говорится, назревает</v>
      </c>
      <c r="N45" s="46" t="str">
        <f t="shared" si="18"/>
        <v>"Профи-2" отбивается. Мяч в центре поля</v>
      </c>
      <c r="O45" s="46" t="str">
        <f t="shared" si="18"/>
        <v>"Зенит" продолжает атаковать</v>
      </c>
      <c r="P45" s="46" t="str">
        <f t="shared" si="18"/>
        <v>"Профи-2" отбивается. Мяч в центре поля</v>
      </c>
      <c r="Q45" s="46" t="str">
        <f t="shared" si="18"/>
        <v>Королев А.("Зенит") забивает ГОЛ! СЧЁТ 2:1!</v>
      </c>
      <c r="R45" s="46" t="str">
        <f t="shared" si="18"/>
        <v>"Профи-2" отбивается. Мяч в центре поля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Неркин А.("Профи-2") бьет по воротам! Захаров В. спасает свою команду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Гол, как говорится, назревает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"Зенит" отбивается. Мяч в центре поля</v>
      </c>
      <c r="F46" s="46" t="str">
        <f t="shared" si="19"/>
        <v>"Зенит" отбивается. Мяч в центре поля</v>
      </c>
      <c r="G46" s="46" t="str">
        <f t="shared" si="19"/>
        <v>"Зенит" отбивается. Мяч в центре поля</v>
      </c>
      <c r="H46" s="46" t="str">
        <f t="shared" si="19"/>
        <v>А вот уже "Зенит" в атаке</v>
      </c>
      <c r="I46" s="46" t="str">
        <f t="shared" si="19"/>
        <v>Неркин А.("Профи-2") со штрафного посылает мяч в ворота.  ГОЛ!!! Неркин А. переигрывает голкипера. СЧЁТ 2:0!</v>
      </c>
      <c r="J46" s="46" t="str">
        <f t="shared" si="19"/>
        <v>А вот уже "Зенит" в атаке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Неркин А.("Профи-2") забивает ГОЛ! СЧЁТ 2:1!</v>
      </c>
      <c r="L46" s="46" t="str">
        <f t="shared" si="19"/>
        <v>"Зенит" отбивается. Мяч в центре поля</v>
      </c>
      <c r="M46" s="46" t="str">
        <f t="shared" si="19"/>
        <v>"Профи-2" продолжает атаковать</v>
      </c>
      <c r="N46" s="46" t="str">
        <f t="shared" si="19"/>
        <v>Неркин А.("Профи-2") бьет по воротам!  ГОЛ!!! Неркин А. переигрывает голкипера. СЧЁТ 2:1!</v>
      </c>
      <c r="O46" s="46" t="str">
        <f t="shared" si="19"/>
        <v>"Профи-2" продолжает атаковать</v>
      </c>
      <c r="P46" s="46" t="str">
        <f t="shared" si="19"/>
        <v>Койнов А.("Профи-2") со штрафного посылает мяч в ворота.  ГОЛ!!! Койнов А. переигрывает голкипера. СЧЁТ 2:1!</v>
      </c>
      <c r="Q46" s="46" t="str">
        <f t="shared" si="19"/>
        <v>А вот уже "Зенит" в атаке</v>
      </c>
      <c r="R46" s="46" t="str">
        <f t="shared" si="19"/>
        <v>Дмитриев М.("Профи-2") бьет по воротам!  ГОЛ!!! Дмитриев М. переигрывает голкипера. СЧЁТ 2:1!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"Профи-2" переходит в атаку 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Гол, как говорится, назревает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"Зенит" отбивается. Мяч в центре поля</v>
      </c>
      <c r="G48" s="46" t="str">
        <f t="shared" si="20"/>
        <v>"Зенит" переходит в атаку </v>
      </c>
      <c r="H48" s="46" t="str">
        <f t="shared" si="20"/>
        <v>Королев А.("Зенит") со штрафного посылает мяч в ворота.  ГОЛ!!! Королев А. переигрывает голкипера. СЧЁТ 1:0!</v>
      </c>
      <c r="I48" s="46" t="str">
        <f t="shared" si="20"/>
        <v>"Зенит" проводит быструю атаку. Выходит Захаров В. 1 на 1. ГОЛ!!! Захаров В. переигрывает голкипера. СЧЁТ 2:0!</v>
      </c>
      <c r="J48" s="46" t="str">
        <f t="shared" si="20"/>
        <v>"Профи-2" переходит в атаку </v>
      </c>
      <c r="K48" s="46" t="str">
        <f t="shared" si="20"/>
        <v>А вот уже "Зенит" в атаке</v>
      </c>
      <c r="L48" s="46" t="str">
        <f>K40</f>
        <v>"Профи-2" проводит быструю атаку. Выходит Неркин А. 1 на 1. ГОЛ!!! Неркин А. переигрывает голкипера. СЧЁТ 2:1!</v>
      </c>
      <c r="M48" s="46" t="str">
        <f t="shared" si="20"/>
        <v>"Зенит" переходит в атаку </v>
      </c>
      <c r="N48" s="46" t="str">
        <f t="shared" si="20"/>
        <v>Гол, как говорится, назревает</v>
      </c>
      <c r="O48" s="46" t="str">
        <f t="shared" si="20"/>
        <v>"Профи-2" отбивается. Мяч в центре поля</v>
      </c>
      <c r="P48" s="46" t="str">
        <f t="shared" si="20"/>
        <v>Команды пока не могут организовать атаку</v>
      </c>
      <c r="Q48" s="46" t="str">
        <f t="shared" si="20"/>
        <v>"Профи-2" переходит в атаку </v>
      </c>
      <c r="R48" s="46" t="str">
        <f t="shared" si="20"/>
        <v>А вот уже "Зенит" в атаке</v>
      </c>
      <c r="S48" s="4" t="str">
        <f t="shared" si="20"/>
        <v>"Профи-2" отбивается. Мяч в центре поля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>
        <f aca="true" t="shared" si="21" ref="D49:R49">IF(D24=1,D37,0)</f>
        <v>0</v>
      </c>
      <c r="E49" s="46">
        <f t="shared" si="21"/>
        <v>0</v>
      </c>
      <c r="F49" s="46">
        <f t="shared" si="21"/>
        <v>0</v>
      </c>
      <c r="G49" s="46" t="str">
        <f t="shared" si="21"/>
        <v>Королев А.</v>
      </c>
      <c r="H49" s="46" t="str">
        <f t="shared" si="21"/>
        <v>Захаров В.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0</v>
      </c>
      <c r="M49" s="46">
        <f t="shared" si="21"/>
        <v>0</v>
      </c>
      <c r="N49" s="46">
        <f t="shared" si="21"/>
        <v>0</v>
      </c>
      <c r="O49" s="46">
        <f t="shared" si="21"/>
        <v>0</v>
      </c>
      <c r="P49" s="46">
        <f t="shared" si="21"/>
        <v>0</v>
      </c>
      <c r="Q49" s="46">
        <f t="shared" si="21"/>
        <v>0</v>
      </c>
      <c r="R49" s="46">
        <f t="shared" si="21"/>
        <v>0</v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>
        <f>IF(C36=1,C43,0)</f>
        <v>0</v>
      </c>
      <c r="D50" s="46">
        <f aca="true" t="shared" si="22" ref="D50:R50">IF(D36=1,D43,0)</f>
        <v>0</v>
      </c>
      <c r="E50" s="46">
        <f t="shared" si="22"/>
        <v>0</v>
      </c>
      <c r="F50" s="46">
        <f t="shared" si="22"/>
        <v>0</v>
      </c>
      <c r="G50" s="46">
        <f t="shared" si="22"/>
        <v>0</v>
      </c>
      <c r="H50" s="46">
        <f t="shared" si="22"/>
        <v>0</v>
      </c>
      <c r="I50" s="46">
        <f t="shared" si="22"/>
        <v>0</v>
      </c>
      <c r="J50" s="46">
        <f t="shared" si="22"/>
        <v>0</v>
      </c>
      <c r="K50" s="46" t="str">
        <f t="shared" si="22"/>
        <v>Неркин А.</v>
      </c>
      <c r="L50" s="46">
        <f t="shared" si="22"/>
        <v>0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>
        <f t="shared" si="22"/>
        <v>0</v>
      </c>
      <c r="Q50" s="46">
        <f t="shared" si="22"/>
        <v>0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>
        <f aca="true" t="shared" si="23" ref="D51:R51">IF(D24=1,D38,0)</f>
        <v>0</v>
      </c>
      <c r="E51" s="46">
        <f t="shared" si="23"/>
        <v>0</v>
      </c>
      <c r="F51" s="46">
        <f t="shared" si="23"/>
        <v>0</v>
      </c>
      <c r="G51" s="46" t="str">
        <f t="shared" si="23"/>
        <v>штр.</v>
      </c>
      <c r="H51" s="46" t="str">
        <f t="shared" si="23"/>
        <v>Королев А.</v>
      </c>
      <c r="I51" s="46">
        <f t="shared" si="23"/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46">
        <f t="shared" si="23"/>
        <v>0</v>
      </c>
      <c r="O51" s="46">
        <f t="shared" si="23"/>
        <v>0</v>
      </c>
      <c r="P51" s="46">
        <f t="shared" si="23"/>
        <v>0</v>
      </c>
      <c r="Q51" s="46">
        <f t="shared" si="23"/>
        <v>0</v>
      </c>
      <c r="R51" s="46">
        <f t="shared" si="23"/>
        <v>0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>
        <f>IF(C36=1,C44,0)</f>
        <v>0</v>
      </c>
      <c r="D52" s="46">
        <f aca="true" t="shared" si="24" ref="D52:R52">IF(D36=1,D44,0)</f>
        <v>0</v>
      </c>
      <c r="E52" s="46">
        <f t="shared" si="24"/>
        <v>0</v>
      </c>
      <c r="F52" s="46">
        <f t="shared" si="24"/>
        <v>0</v>
      </c>
      <c r="G52" s="46">
        <f t="shared" si="24"/>
        <v>0</v>
      </c>
      <c r="H52" s="46">
        <f t="shared" si="24"/>
        <v>0</v>
      </c>
      <c r="I52" s="46">
        <f t="shared" si="24"/>
        <v>0</v>
      </c>
      <c r="J52" s="46">
        <f t="shared" si="24"/>
        <v>0</v>
      </c>
      <c r="K52" s="46" t="str">
        <f t="shared" si="24"/>
        <v>Дмитриев М.</v>
      </c>
      <c r="L52" s="46">
        <f t="shared" si="24"/>
        <v>0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>
        <f t="shared" si="24"/>
        <v>0</v>
      </c>
      <c r="Q52" s="46">
        <f t="shared" si="24"/>
        <v>0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>
        <f>IF(OR(C30="C1",C30="G1"),C37,IF(OR(C30="C2",C30="G2"),C43,0))</f>
        <v>0</v>
      </c>
      <c r="D53" s="46">
        <f aca="true" t="shared" si="25" ref="D53:R53">IF(OR(D30="C1",D30="G1"),D37,IF(OR(D30="C2",D30="G2"),D43,0))</f>
        <v>0</v>
      </c>
      <c r="E53" s="46">
        <f t="shared" si="25"/>
        <v>0</v>
      </c>
      <c r="F53" s="46">
        <f t="shared" si="25"/>
        <v>0</v>
      </c>
      <c r="G53" s="46" t="str">
        <f t="shared" si="25"/>
        <v>Королев А.</v>
      </c>
      <c r="H53" s="46" t="str">
        <f t="shared" si="25"/>
        <v>Захаров В.</v>
      </c>
      <c r="I53" s="46">
        <f t="shared" si="25"/>
        <v>0</v>
      </c>
      <c r="J53" s="46">
        <f t="shared" si="25"/>
        <v>0</v>
      </c>
      <c r="K53" s="46" t="str">
        <f t="shared" si="25"/>
        <v>Неркин А.</v>
      </c>
      <c r="L53" s="46">
        <f t="shared" si="25"/>
        <v>0</v>
      </c>
      <c r="M53" s="46">
        <f t="shared" si="25"/>
        <v>0</v>
      </c>
      <c r="N53" s="46">
        <f t="shared" si="25"/>
        <v>0</v>
      </c>
      <c r="O53" s="46">
        <f t="shared" si="25"/>
        <v>0</v>
      </c>
      <c r="P53" s="46">
        <f t="shared" si="25"/>
        <v>0</v>
      </c>
      <c r="Q53" s="46">
        <f t="shared" si="25"/>
        <v>0</v>
      </c>
      <c r="R53" s="46">
        <f t="shared" si="25"/>
        <v>0</v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>
        <f aca="true" t="shared" si="26" ref="C55:R55">IF(C24=1,CONCATENATE(C57,":",C58," (",C56,") - ",C37," (",C38,"), "),IF(C36=1,CONCATENATE(C57,":",C58," (",C56,") - ",C43," (",C44,"), "),""))</f>
      </c>
      <c r="D55" s="46">
        <f t="shared" si="26"/>
      </c>
      <c r="E55" s="46">
        <f t="shared" si="26"/>
      </c>
      <c r="F55" s="46">
        <f t="shared" si="26"/>
      </c>
      <c r="G55" s="46" t="str">
        <f t="shared" si="26"/>
        <v>1:0 (5) - Королев А. (штр.), </v>
      </c>
      <c r="H55" s="46" t="str">
        <f t="shared" si="26"/>
        <v>2:0 (6) - Захаров В. (Королев А.), </v>
      </c>
      <c r="I55" s="46">
        <f t="shared" si="26"/>
      </c>
      <c r="J55" s="46">
        <f t="shared" si="26"/>
      </c>
      <c r="K55" s="46" t="str">
        <f t="shared" si="26"/>
        <v>2:1 (9) - Неркин А. (Дмитриев М.), </v>
      </c>
      <c r="L55" s="46">
        <f t="shared" si="26"/>
      </c>
      <c r="M55" s="46">
        <f t="shared" si="26"/>
      </c>
      <c r="N55" s="46">
        <f t="shared" si="26"/>
      </c>
      <c r="O55" s="46">
        <f t="shared" si="26"/>
      </c>
      <c r="P55" s="46">
        <f t="shared" si="26"/>
      </c>
      <c r="Q55" s="46">
        <f t="shared" si="26"/>
      </c>
      <c r="R55" s="46">
        <f t="shared" si="26"/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0</v>
      </c>
      <c r="E57" s="46">
        <f aca="true" t="shared" si="27" ref="E57:R57">D57+COUNTIF(E24,1)</f>
        <v>0</v>
      </c>
      <c r="F57" s="46">
        <f t="shared" si="27"/>
        <v>0</v>
      </c>
      <c r="G57" s="46">
        <f t="shared" si="27"/>
        <v>1</v>
      </c>
      <c r="H57" s="46">
        <f t="shared" si="27"/>
        <v>2</v>
      </c>
      <c r="I57" s="46">
        <f t="shared" si="27"/>
        <v>2</v>
      </c>
      <c r="J57" s="46">
        <f t="shared" si="27"/>
        <v>2</v>
      </c>
      <c r="K57" s="46">
        <f t="shared" si="27"/>
        <v>2</v>
      </c>
      <c r="L57" s="46">
        <f t="shared" si="27"/>
        <v>2</v>
      </c>
      <c r="M57" s="46">
        <f t="shared" si="27"/>
        <v>2</v>
      </c>
      <c r="N57" s="46">
        <f t="shared" si="27"/>
        <v>2</v>
      </c>
      <c r="O57" s="46">
        <f t="shared" si="27"/>
        <v>2</v>
      </c>
      <c r="P57" s="46">
        <f t="shared" si="27"/>
        <v>2</v>
      </c>
      <c r="Q57" s="46">
        <f t="shared" si="27"/>
        <v>2</v>
      </c>
      <c r="R57" s="46">
        <f t="shared" si="27"/>
        <v>2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0</v>
      </c>
      <c r="D58" s="46">
        <f>C58+COUNTIF(D36,1)</f>
        <v>0</v>
      </c>
      <c r="E58" s="46">
        <f aca="true" t="shared" si="28" ref="E58:R58">D58+COUNTIF(E36,1)</f>
        <v>0</v>
      </c>
      <c r="F58" s="46">
        <f t="shared" si="28"/>
        <v>0</v>
      </c>
      <c r="G58" s="46">
        <f t="shared" si="28"/>
        <v>0</v>
      </c>
      <c r="H58" s="46">
        <f t="shared" si="28"/>
        <v>0</v>
      </c>
      <c r="I58" s="46">
        <f t="shared" si="28"/>
        <v>0</v>
      </c>
      <c r="J58" s="46">
        <f t="shared" si="28"/>
        <v>0</v>
      </c>
      <c r="K58" s="46">
        <f t="shared" si="28"/>
        <v>1</v>
      </c>
      <c r="L58" s="46">
        <f t="shared" si="28"/>
        <v>1</v>
      </c>
      <c r="M58" s="46">
        <f t="shared" si="28"/>
        <v>1</v>
      </c>
      <c r="N58" s="46">
        <f t="shared" si="28"/>
        <v>1</v>
      </c>
      <c r="O58" s="46">
        <f t="shared" si="28"/>
        <v>1</v>
      </c>
      <c r="P58" s="46">
        <f t="shared" si="28"/>
        <v>1</v>
      </c>
      <c r="Q58" s="46">
        <f t="shared" si="28"/>
        <v>1</v>
      </c>
      <c r="R58" s="46">
        <f t="shared" si="28"/>
        <v>1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2</v>
      </c>
      <c r="D60" s="46">
        <f aca="true" t="shared" si="29" ref="D60:R60">IF(D8="",0,IF(D3&gt;D9,1,IF(D9&gt;D3,2,0)))</f>
        <v>0</v>
      </c>
      <c r="E60" s="46">
        <f t="shared" si="29"/>
        <v>1</v>
      </c>
      <c r="F60" s="46">
        <f t="shared" si="29"/>
        <v>1</v>
      </c>
      <c r="G60" s="46">
        <f t="shared" si="29"/>
        <v>1</v>
      </c>
      <c r="H60" s="46">
        <f t="shared" si="29"/>
        <v>1</v>
      </c>
      <c r="I60" s="46">
        <f t="shared" si="29"/>
        <v>2</v>
      </c>
      <c r="J60" s="46">
        <f t="shared" si="29"/>
        <v>1</v>
      </c>
      <c r="K60" s="46">
        <f t="shared" si="29"/>
        <v>2</v>
      </c>
      <c r="L60" s="46">
        <f t="shared" si="29"/>
        <v>1</v>
      </c>
      <c r="M60" s="46">
        <f t="shared" si="29"/>
        <v>0</v>
      </c>
      <c r="N60" s="46">
        <f t="shared" si="29"/>
        <v>2</v>
      </c>
      <c r="O60" s="46">
        <f t="shared" si="29"/>
        <v>0</v>
      </c>
      <c r="P60" s="46">
        <f t="shared" si="29"/>
        <v>2</v>
      </c>
      <c r="Q60" s="46">
        <f t="shared" si="29"/>
        <v>1</v>
      </c>
      <c r="R60" s="46">
        <f t="shared" si="29"/>
        <v>2</v>
      </c>
      <c r="S60" s="4">
        <f>COUNTIF(C60:R60,1)</f>
        <v>7</v>
      </c>
      <c r="T60" s="4">
        <f>COUNTIF(C60:R60,2)</f>
        <v>6</v>
      </c>
      <c r="U60" s="77">
        <f>S60/(S60+T60)</f>
        <v>0.5384615384615384</v>
      </c>
      <c r="V60" s="77">
        <f>1-U60</f>
        <v>0.46153846153846156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3</v>
      </c>
      <c r="D61" s="46">
        <f aca="true" t="shared" si="30" ref="D61:R61">IF(D8="",0,IF(D30="A",2,IF(OR(D30="B1",D30="C1"),1,3)))</f>
        <v>3</v>
      </c>
      <c r="E61" s="46">
        <f t="shared" si="30"/>
        <v>2</v>
      </c>
      <c r="F61" s="46">
        <f t="shared" si="30"/>
        <v>1</v>
      </c>
      <c r="G61" s="46">
        <f t="shared" si="30"/>
        <v>1</v>
      </c>
      <c r="H61" s="46">
        <f t="shared" si="30"/>
        <v>1</v>
      </c>
      <c r="I61" s="46">
        <f t="shared" si="30"/>
        <v>3</v>
      </c>
      <c r="J61" s="46">
        <f t="shared" si="30"/>
        <v>1</v>
      </c>
      <c r="K61" s="46">
        <f t="shared" si="30"/>
        <v>3</v>
      </c>
      <c r="L61" s="46">
        <f t="shared" si="30"/>
        <v>1</v>
      </c>
      <c r="M61" s="46">
        <f t="shared" si="30"/>
        <v>1</v>
      </c>
      <c r="N61" s="46">
        <f t="shared" si="30"/>
        <v>2</v>
      </c>
      <c r="O61" s="46">
        <f t="shared" si="30"/>
        <v>2</v>
      </c>
      <c r="P61" s="46">
        <f t="shared" si="30"/>
        <v>3</v>
      </c>
      <c r="Q61" s="46">
        <f t="shared" si="30"/>
        <v>1</v>
      </c>
      <c r="R61" s="46">
        <f t="shared" si="30"/>
        <v>2</v>
      </c>
      <c r="S61" s="4">
        <f>COUNTIF(C61:R61,1)</f>
        <v>7</v>
      </c>
      <c r="T61" s="4">
        <f>COUNTIF(C61:R61,2)</f>
        <v>4</v>
      </c>
      <c r="U61" s="4">
        <f>COUNTIF(C61:R61,3)</f>
        <v>5</v>
      </c>
      <c r="V61" s="77">
        <f>S61/SUM($S61:$U61)</f>
        <v>0.4375</v>
      </c>
      <c r="W61" s="77">
        <f>T61/SUM($S61:$U61)</f>
        <v>0.25</v>
      </c>
      <c r="X61" s="77">
        <f>U61/SUM($S61:$U61)</f>
        <v>0.3125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0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0</v>
      </c>
      <c r="F62" s="46">
        <f t="shared" si="31"/>
        <v>0</v>
      </c>
      <c r="G62" s="46">
        <f t="shared" si="31"/>
        <v>0</v>
      </c>
      <c r="H62" s="46">
        <f t="shared" si="31"/>
        <v>1</v>
      </c>
      <c r="I62" s="46">
        <f t="shared" si="31"/>
        <v>0</v>
      </c>
      <c r="J62" s="46">
        <f t="shared" si="31"/>
        <v>0</v>
      </c>
      <c r="K62" s="46">
        <f t="shared" si="31"/>
        <v>-1</v>
      </c>
      <c r="L62" s="46">
        <f t="shared" si="31"/>
        <v>0</v>
      </c>
      <c r="M62" s="46">
        <f t="shared" si="31"/>
        <v>0</v>
      </c>
      <c r="N62" s="46">
        <f t="shared" si="31"/>
        <v>0</v>
      </c>
      <c r="O62" s="46">
        <f t="shared" si="31"/>
        <v>0</v>
      </c>
      <c r="P62" s="46">
        <f t="shared" si="31"/>
        <v>0</v>
      </c>
      <c r="Q62" s="46">
        <f t="shared" si="31"/>
        <v>0</v>
      </c>
      <c r="R62" s="46">
        <f t="shared" si="31"/>
        <v>0</v>
      </c>
      <c r="S62" s="4">
        <f>SUM(C62:R62)</f>
        <v>0</v>
      </c>
      <c r="T62" s="78">
        <f>(6+ATAN(S4-Лучшие!$E$1)*2/3.14)+T4/2+W4/1.5+S62/3+U4/5</f>
        <v>5.848887309334797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0</v>
      </c>
      <c r="D63" s="46">
        <f aca="true" t="shared" si="32" ref="D63:R65">IF(D$57&gt;C$57,IF(D5=D$8,1,0),IF(D$58&gt;C$58,IF(D5&lt;&gt;D$8,-1,0),0))</f>
        <v>0</v>
      </c>
      <c r="E63" s="46">
        <f t="shared" si="32"/>
        <v>0</v>
      </c>
      <c r="F63" s="46">
        <f t="shared" si="32"/>
        <v>0</v>
      </c>
      <c r="G63" s="46">
        <f t="shared" si="32"/>
        <v>1</v>
      </c>
      <c r="H63" s="46">
        <f t="shared" si="32"/>
        <v>1</v>
      </c>
      <c r="I63" s="46">
        <f t="shared" si="32"/>
        <v>0</v>
      </c>
      <c r="J63" s="46">
        <f t="shared" si="32"/>
        <v>0</v>
      </c>
      <c r="K63" s="46">
        <f t="shared" si="32"/>
        <v>0</v>
      </c>
      <c r="L63" s="46">
        <f t="shared" si="32"/>
        <v>0</v>
      </c>
      <c r="M63" s="46">
        <f t="shared" si="32"/>
        <v>0</v>
      </c>
      <c r="N63" s="46">
        <f t="shared" si="32"/>
        <v>0</v>
      </c>
      <c r="O63" s="46">
        <f t="shared" si="32"/>
        <v>0</v>
      </c>
      <c r="P63" s="46">
        <f t="shared" si="32"/>
        <v>0</v>
      </c>
      <c r="Q63" s="46">
        <f t="shared" si="32"/>
        <v>0</v>
      </c>
      <c r="R63" s="46">
        <f t="shared" si="32"/>
        <v>0</v>
      </c>
      <c r="S63" s="4">
        <f aca="true" t="shared" si="33" ref="S63:S71">SUM(C63:R63)</f>
        <v>2</v>
      </c>
      <c r="T63" s="78">
        <f>(6+ATAN(S5-Лучшие!$E$1)*2/3.14)+T5/2+W5/1.5+S63/3+U5/5</f>
        <v>6.597079348494445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0</v>
      </c>
      <c r="D64" s="46">
        <f t="shared" si="32"/>
        <v>0</v>
      </c>
      <c r="E64" s="46">
        <f t="shared" si="32"/>
        <v>0</v>
      </c>
      <c r="F64" s="46">
        <f t="shared" si="32"/>
        <v>0</v>
      </c>
      <c r="G64" s="46">
        <f t="shared" si="32"/>
        <v>0</v>
      </c>
      <c r="H64" s="46">
        <f t="shared" si="32"/>
        <v>0</v>
      </c>
      <c r="I64" s="46">
        <f t="shared" si="32"/>
        <v>0</v>
      </c>
      <c r="J64" s="46">
        <f t="shared" si="32"/>
        <v>0</v>
      </c>
      <c r="K64" s="46">
        <f t="shared" si="32"/>
        <v>0</v>
      </c>
      <c r="L64" s="46">
        <f t="shared" si="32"/>
        <v>0</v>
      </c>
      <c r="M64" s="46">
        <f t="shared" si="32"/>
        <v>0</v>
      </c>
      <c r="N64" s="46">
        <f t="shared" si="32"/>
        <v>0</v>
      </c>
      <c r="O64" s="46">
        <f t="shared" si="32"/>
        <v>0</v>
      </c>
      <c r="P64" s="46">
        <f t="shared" si="32"/>
        <v>0</v>
      </c>
      <c r="Q64" s="46">
        <f t="shared" si="32"/>
        <v>0</v>
      </c>
      <c r="R64" s="46">
        <f t="shared" si="32"/>
        <v>0</v>
      </c>
      <c r="S64" s="4">
        <f t="shared" si="33"/>
        <v>0</v>
      </c>
      <c r="T64" s="78">
        <f>(6+ATAN(S6-Лучшие!$E$1)*2/3.14)+T6/2+W6/1.5+S64/3+U6/5</f>
        <v>5.639025976099678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0</v>
      </c>
      <c r="D65" s="46">
        <f t="shared" si="32"/>
        <v>0</v>
      </c>
      <c r="E65" s="46">
        <f t="shared" si="32"/>
        <v>0</v>
      </c>
      <c r="F65" s="46">
        <f t="shared" si="32"/>
        <v>0</v>
      </c>
      <c r="G65" s="46">
        <f t="shared" si="32"/>
        <v>0</v>
      </c>
      <c r="H65" s="46">
        <f t="shared" si="32"/>
        <v>1</v>
      </c>
      <c r="I65" s="46">
        <f t="shared" si="32"/>
        <v>0</v>
      </c>
      <c r="J65" s="46">
        <f t="shared" si="32"/>
        <v>0</v>
      </c>
      <c r="K65" s="46">
        <f t="shared" si="32"/>
        <v>-1</v>
      </c>
      <c r="L65" s="46">
        <f t="shared" si="32"/>
        <v>0</v>
      </c>
      <c r="M65" s="46">
        <f t="shared" si="32"/>
        <v>0</v>
      </c>
      <c r="N65" s="46">
        <f t="shared" si="32"/>
        <v>0</v>
      </c>
      <c r="O65" s="46">
        <f t="shared" si="32"/>
        <v>0</v>
      </c>
      <c r="P65" s="46">
        <f t="shared" si="32"/>
        <v>0</v>
      </c>
      <c r="Q65" s="46">
        <f t="shared" si="32"/>
        <v>0</v>
      </c>
      <c r="R65" s="46">
        <f t="shared" si="32"/>
        <v>0</v>
      </c>
      <c r="S65" s="4">
        <f t="shared" si="33"/>
        <v>0</v>
      </c>
      <c r="T65" s="78">
        <f>(6+ATAN(S7-Лучшие!$E$1)*2/3.14)+T7/2+W7/1.5+S65/3+U7/5</f>
        <v>5.348887309334797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0</v>
      </c>
      <c r="E68" s="46">
        <f aca="true" t="shared" si="34" ref="E68:R68">IF(E$58&gt;D$58,IF(E10=E$8,1,0),IF(E$57&gt;D$57,IF(E10&lt;&gt;E$8,-1,0),0))</f>
        <v>0</v>
      </c>
      <c r="F68" s="46">
        <f t="shared" si="34"/>
        <v>0</v>
      </c>
      <c r="G68" s="46">
        <f t="shared" si="34"/>
        <v>-1</v>
      </c>
      <c r="H68" s="46">
        <f t="shared" si="34"/>
        <v>-1</v>
      </c>
      <c r="I68" s="46">
        <f t="shared" si="34"/>
        <v>0</v>
      </c>
      <c r="J68" s="46">
        <f t="shared" si="34"/>
        <v>0</v>
      </c>
      <c r="K68" s="46">
        <f t="shared" si="34"/>
        <v>1</v>
      </c>
      <c r="L68" s="46">
        <f t="shared" si="34"/>
        <v>0</v>
      </c>
      <c r="M68" s="46">
        <f t="shared" si="34"/>
        <v>0</v>
      </c>
      <c r="N68" s="46">
        <f t="shared" si="34"/>
        <v>0</v>
      </c>
      <c r="O68" s="46">
        <f t="shared" si="34"/>
        <v>0</v>
      </c>
      <c r="P68" s="46">
        <f t="shared" si="34"/>
        <v>0</v>
      </c>
      <c r="Q68" s="46">
        <f t="shared" si="34"/>
        <v>0</v>
      </c>
      <c r="R68" s="46">
        <f t="shared" si="34"/>
        <v>0</v>
      </c>
      <c r="S68" s="4">
        <f t="shared" si="33"/>
        <v>-1</v>
      </c>
      <c r="T68" s="78">
        <f>(6+ATAN(S10-Лучшие!$E$1)*2/3.14)+T10/2+W10/1.5+S68/3+U10/5</f>
        <v>5.337093344444381</v>
      </c>
    </row>
    <row r="69" spans="3:20" ht="15" hidden="1">
      <c r="C69" s="46">
        <f>IF(C$58&gt;A$58,IF(C11=C$8,1,0),IF(C$57&gt;A$57,IF(C11&lt;&gt;C$8,-1,0),0))</f>
        <v>0</v>
      </c>
      <c r="D69" s="46">
        <f aca="true" t="shared" si="35" ref="D69:R71">IF(D$58&gt;C$58,IF(D11=D$8,1,0),IF(D$57&gt;C$57,IF(D11&lt;&gt;D$8,-1,0),0))</f>
        <v>0</v>
      </c>
      <c r="E69" s="46">
        <f t="shared" si="35"/>
        <v>0</v>
      </c>
      <c r="F69" s="46">
        <f t="shared" si="35"/>
        <v>0</v>
      </c>
      <c r="G69" s="46">
        <f t="shared" si="35"/>
        <v>-1</v>
      </c>
      <c r="H69" s="46">
        <f t="shared" si="35"/>
        <v>0</v>
      </c>
      <c r="I69" s="46">
        <f t="shared" si="35"/>
        <v>0</v>
      </c>
      <c r="J69" s="46">
        <f t="shared" si="35"/>
        <v>0</v>
      </c>
      <c r="K69" s="46">
        <f t="shared" si="35"/>
        <v>1</v>
      </c>
      <c r="L69" s="46">
        <f t="shared" si="35"/>
        <v>0</v>
      </c>
      <c r="M69" s="46">
        <f t="shared" si="35"/>
        <v>0</v>
      </c>
      <c r="N69" s="46">
        <f t="shared" si="35"/>
        <v>0</v>
      </c>
      <c r="O69" s="46">
        <f t="shared" si="35"/>
        <v>0</v>
      </c>
      <c r="P69" s="46">
        <f t="shared" si="35"/>
        <v>0</v>
      </c>
      <c r="Q69" s="46">
        <f t="shared" si="35"/>
        <v>0</v>
      </c>
      <c r="R69" s="46">
        <f t="shared" si="35"/>
        <v>0</v>
      </c>
      <c r="S69" s="4">
        <f t="shared" si="33"/>
        <v>0</v>
      </c>
      <c r="T69" s="78">
        <f>(6+ATAN(S11-Лучшие!$E$1)*2/3.14)+T11/2+W11/1.5+S69/3+U11/5</f>
        <v>5.5488873093347975</v>
      </c>
    </row>
    <row r="70" spans="3:20" ht="15" hidden="1">
      <c r="C70" s="46">
        <f>IF(C$58&gt;A$58,IF(C12=C$8,1,0),IF(C$57&gt;A$57,IF(C12&lt;&gt;C$8,-1,0),0))</f>
        <v>0</v>
      </c>
      <c r="D70" s="46">
        <f t="shared" si="35"/>
        <v>0</v>
      </c>
      <c r="E70" s="46">
        <f t="shared" si="35"/>
        <v>0</v>
      </c>
      <c r="F70" s="46">
        <f t="shared" si="35"/>
        <v>0</v>
      </c>
      <c r="G70" s="46">
        <f t="shared" si="35"/>
        <v>-1</v>
      </c>
      <c r="H70" s="46">
        <f t="shared" si="35"/>
        <v>-1</v>
      </c>
      <c r="I70" s="46">
        <f t="shared" si="35"/>
        <v>0</v>
      </c>
      <c r="J70" s="46">
        <f t="shared" si="35"/>
        <v>0</v>
      </c>
      <c r="K70" s="46">
        <f t="shared" si="35"/>
        <v>1</v>
      </c>
      <c r="L70" s="46">
        <f t="shared" si="35"/>
        <v>0</v>
      </c>
      <c r="M70" s="46">
        <f t="shared" si="35"/>
        <v>0</v>
      </c>
      <c r="N70" s="46">
        <f t="shared" si="35"/>
        <v>0</v>
      </c>
      <c r="O70" s="46">
        <f t="shared" si="35"/>
        <v>0</v>
      </c>
      <c r="P70" s="46">
        <f t="shared" si="35"/>
        <v>0</v>
      </c>
      <c r="Q70" s="46">
        <f t="shared" si="35"/>
        <v>0</v>
      </c>
      <c r="R70" s="46">
        <f t="shared" si="35"/>
        <v>0</v>
      </c>
      <c r="S70" s="4">
        <f t="shared" si="33"/>
        <v>-1</v>
      </c>
      <c r="T70" s="78">
        <f>(6+ATAN(S12-Лучшие!$E$1)*2/3.14)+T12/2+W12/1.5+S70/3+U12/5</f>
        <v>5.015553976001464</v>
      </c>
    </row>
    <row r="71" spans="3:20" ht="15" hidden="1">
      <c r="C71" s="46">
        <f>IF(C$58&gt;A$58,IF(C13=C$8,1,0),IF(C$57&gt;A$57,IF(C13&lt;&gt;C$8,-1,0),0))</f>
        <v>0</v>
      </c>
      <c r="D71" s="46">
        <f t="shared" si="35"/>
        <v>0</v>
      </c>
      <c r="E71" s="46">
        <f t="shared" si="35"/>
        <v>0</v>
      </c>
      <c r="F71" s="46">
        <f t="shared" si="35"/>
        <v>0</v>
      </c>
      <c r="G71" s="46">
        <f t="shared" si="35"/>
        <v>-1</v>
      </c>
      <c r="H71" s="46">
        <f t="shared" si="35"/>
        <v>-1</v>
      </c>
      <c r="I71" s="46">
        <f t="shared" si="35"/>
        <v>0</v>
      </c>
      <c r="J71" s="46">
        <f t="shared" si="35"/>
        <v>0</v>
      </c>
      <c r="K71" s="46">
        <f t="shared" si="35"/>
        <v>1</v>
      </c>
      <c r="L71" s="46">
        <f t="shared" si="35"/>
        <v>0</v>
      </c>
      <c r="M71" s="46">
        <f t="shared" si="35"/>
        <v>0</v>
      </c>
      <c r="N71" s="46">
        <f t="shared" si="35"/>
        <v>0</v>
      </c>
      <c r="O71" s="46">
        <f t="shared" si="35"/>
        <v>0</v>
      </c>
      <c r="P71" s="46">
        <f t="shared" si="35"/>
        <v>0</v>
      </c>
      <c r="Q71" s="46">
        <f t="shared" si="35"/>
        <v>0</v>
      </c>
      <c r="R71" s="46">
        <f t="shared" si="35"/>
        <v>0</v>
      </c>
      <c r="S71" s="4">
        <f t="shared" si="33"/>
        <v>-1</v>
      </c>
      <c r="T71" s="78">
        <f>(6+ATAN(S13-Лучшие!$E$1)*2/3.14)+T13/2+W13/1.5+S71/3+U13/5</f>
        <v>5.015553976001464</v>
      </c>
    </row>
    <row r="72" ht="15" hidden="1"/>
    <row r="73" spans="1:17" ht="15" hidden="1">
      <c r="A73" s="100">
        <f>C73</f>
        <v>5.8</v>
      </c>
      <c r="B73" s="6" t="str">
        <f>B4</f>
        <v>Захаров В.</v>
      </c>
      <c r="C73" s="79">
        <f>ROUND(T62,1)</f>
        <v>5.8</v>
      </c>
      <c r="D73" s="79">
        <f>MAX(C73:C80)</f>
        <v>6.6</v>
      </c>
      <c r="E73" s="80" t="str">
        <f>VLOOKUP(D73,A73:B80,2,0)</f>
        <v>Королев А.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36" ref="A74:A80">C74</f>
        <v>6.6</v>
      </c>
      <c r="B74" s="6" t="str">
        <f>B5</f>
        <v>Королев А.</v>
      </c>
      <c r="C74" s="79">
        <f>ROUND(T63,1)</f>
        <v>6.6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36"/>
        <v>5.6</v>
      </c>
      <c r="B75" s="6" t="str">
        <f>B6</f>
        <v>Косарев Е.</v>
      </c>
      <c r="C75" s="79">
        <f>ROUND(T64,1)</f>
        <v>5.6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36"/>
        <v>5.3</v>
      </c>
      <c r="B76" s="6" t="str">
        <f>B7</f>
        <v>Колеватов А.</v>
      </c>
      <c r="C76" s="79">
        <f>ROUND(T65,1)</f>
        <v>5.3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36"/>
        <v>5.3</v>
      </c>
      <c r="B77" s="6" t="str">
        <f>B10</f>
        <v>Неркин А.</v>
      </c>
      <c r="C77" s="79">
        <f>ROUND(T68,1)</f>
        <v>5.3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36"/>
        <v>5.5</v>
      </c>
      <c r="B78" s="6" t="str">
        <f>B11</f>
        <v>Дмитриев М.</v>
      </c>
      <c r="C78" s="79">
        <f>ROUND(T69,1)</f>
        <v>5.5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36"/>
        <v>5</v>
      </c>
      <c r="B79" s="6" t="str">
        <f>B12</f>
        <v>Койнов А.</v>
      </c>
      <c r="C79" s="79">
        <f>ROUND(T70,1)</f>
        <v>5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36"/>
        <v>5</v>
      </c>
      <c r="B80" s="6" t="str">
        <f>B13</f>
        <v>Вакуленко С.</v>
      </c>
      <c r="C80" s="79">
        <f>ROUND(T71,1)</f>
        <v>5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2 : 1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Королев А. - 6.6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7 : 6 (54% - 46%)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0.3125</v>
      </c>
      <c r="E86" s="132"/>
      <c r="F86" s="134">
        <f>W61</f>
        <v>0.25</v>
      </c>
      <c r="G86" s="135"/>
      <c r="H86" s="137">
        <f>V61</f>
        <v>0.4375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B15:W16"/>
    <mergeCell ref="B17:W19"/>
    <mergeCell ref="B20:W20"/>
    <mergeCell ref="B21:W21"/>
    <mergeCell ref="D86:E87"/>
    <mergeCell ref="F86:G87"/>
    <mergeCell ref="H86:I87"/>
    <mergeCell ref="E83:G83"/>
    <mergeCell ref="E84:J8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  <mergeCell ref="A2:B2"/>
  </mergeCells>
  <conditionalFormatting sqref="C4:R7 C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J91"/>
  <sheetViews>
    <sheetView zoomScalePageLayoutView="0" workbookViewId="0" topLeftCell="A1">
      <selection activeCell="Z20" sqref="Z20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"Салют" - "Профи-1"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Матчи!B50</f>
        <v>"Салют"</v>
      </c>
      <c r="C3" s="15">
        <f>C25</f>
        <v>4</v>
      </c>
      <c r="D3" s="15">
        <f aca="true" t="shared" si="0" ref="D3:R3">D25</f>
        <v>1</v>
      </c>
      <c r="E3" s="15">
        <f t="shared" si="0"/>
        <v>4</v>
      </c>
      <c r="F3" s="15">
        <f t="shared" si="0"/>
        <v>4</v>
      </c>
      <c r="G3" s="15">
        <f t="shared" si="0"/>
        <v>0</v>
      </c>
      <c r="H3" s="15">
        <f t="shared" si="0"/>
        <v>2</v>
      </c>
      <c r="I3" s="15">
        <f t="shared" si="0"/>
        <v>1</v>
      </c>
      <c r="J3" s="16">
        <f t="shared" si="0"/>
        <v>2</v>
      </c>
      <c r="K3" s="17">
        <f t="shared" si="0"/>
        <v>2</v>
      </c>
      <c r="L3" s="15">
        <f t="shared" si="0"/>
        <v>3</v>
      </c>
      <c r="M3" s="15">
        <f t="shared" si="0"/>
        <v>4</v>
      </c>
      <c r="N3" s="15">
        <f t="shared" si="0"/>
        <v>2</v>
      </c>
      <c r="O3" s="15">
        <f t="shared" si="0"/>
        <v>1</v>
      </c>
      <c r="P3" s="15">
        <f t="shared" si="0"/>
        <v>0</v>
      </c>
      <c r="Q3" s="15">
        <f t="shared" si="0"/>
        <v>3</v>
      </c>
      <c r="R3" s="16">
        <f t="shared" si="0"/>
        <v>1</v>
      </c>
      <c r="S3" s="18">
        <f>SUM(S4:S7)</f>
        <v>33</v>
      </c>
      <c r="T3" s="50">
        <f>SUM(T4:T7)</f>
        <v>3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48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1</v>
      </c>
      <c r="I4" s="24">
        <v>2</v>
      </c>
      <c r="J4" s="25">
        <v>2</v>
      </c>
      <c r="K4" s="26">
        <v>0</v>
      </c>
      <c r="L4" s="24">
        <v>1</v>
      </c>
      <c r="M4" s="24">
        <v>1</v>
      </c>
      <c r="N4" s="24">
        <v>1</v>
      </c>
      <c r="O4" s="24">
        <v>1</v>
      </c>
      <c r="P4" s="24">
        <v>2</v>
      </c>
      <c r="Q4" s="24">
        <v>1</v>
      </c>
      <c r="R4" s="25">
        <v>1</v>
      </c>
      <c r="S4" s="27">
        <f>SUM(C26:R26)</f>
        <v>8</v>
      </c>
      <c r="T4" s="28">
        <f>COUNTIF($C$49:$R$50,B4)</f>
        <v>2</v>
      </c>
      <c r="U4" s="29">
        <f>COUNTIF($C$51:$R$52,B4)</f>
        <v>0</v>
      </c>
      <c r="V4" s="82">
        <f>T62</f>
        <v>6.639025976099678</v>
      </c>
      <c r="W4" s="30">
        <f>COUNTIF(C36:R36,3)</f>
        <v>0</v>
      </c>
      <c r="X4" s="10"/>
      <c r="Y4" s="31">
        <v>1</v>
      </c>
      <c r="Z4" s="51" t="str">
        <f>IF(C$8="",CONCATENATE(C1," (",AB4,"-",AC4,"-",AD4,") - (",AE4,"-",AF4,"-",AG4,")"),D$48)</f>
        <v>"Салют" проводит быструю атаку. Выходит Сухарев С. 1 на 1.Копылов В. спасает свою команду</v>
      </c>
      <c r="AA4" s="4"/>
      <c r="AB4" s="4">
        <f>COUNTIF($C$4:$C$7,1)</f>
        <v>4</v>
      </c>
      <c r="AC4" s="4">
        <f>COUNTIF($C$4:$C$7,0)</f>
        <v>0</v>
      </c>
      <c r="AD4" s="4">
        <f>COUNTIF($C$4:$C$7,2)</f>
        <v>0</v>
      </c>
      <c r="AE4" s="4">
        <f>COUNTIF($C$10:$C$13,1)</f>
        <v>2</v>
      </c>
      <c r="AF4" s="4">
        <f>COUNTIF($C$10:$C$13,0)</f>
        <v>2</v>
      </c>
      <c r="AG4" s="4">
        <f>COUNTIF($C$10:$C$13,2)</f>
        <v>0</v>
      </c>
      <c r="AH4" s="4">
        <f>IF((SUM(C$57:C$58)-0=0),0,1)</f>
        <v>0</v>
      </c>
      <c r="AI4" s="4"/>
      <c r="AJ4" s="4"/>
    </row>
    <row r="5" spans="1:36" ht="15">
      <c r="A5" s="22"/>
      <c r="B5" s="23" t="s">
        <v>127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2</v>
      </c>
      <c r="I5" s="24">
        <v>0</v>
      </c>
      <c r="J5" s="25">
        <v>0</v>
      </c>
      <c r="K5" s="26">
        <v>1</v>
      </c>
      <c r="L5" s="24">
        <v>1</v>
      </c>
      <c r="M5" s="24">
        <v>1</v>
      </c>
      <c r="N5" s="24">
        <v>1</v>
      </c>
      <c r="O5" s="24">
        <v>1</v>
      </c>
      <c r="P5" s="24">
        <v>2</v>
      </c>
      <c r="Q5" s="24">
        <v>1</v>
      </c>
      <c r="R5" s="25">
        <v>1</v>
      </c>
      <c r="S5" s="27">
        <f>SUM(C27:R27)</f>
        <v>8</v>
      </c>
      <c r="T5" s="28">
        <f>COUNTIF($C$49:$R$50,B5)</f>
        <v>0</v>
      </c>
      <c r="U5" s="29">
        <f>COUNTIF($C$51:$R$52,B5)</f>
        <v>2</v>
      </c>
      <c r="V5" s="82">
        <f>T63</f>
        <v>6.372359309433011</v>
      </c>
      <c r="W5" s="30"/>
      <c r="X5" s="10"/>
      <c r="Y5" s="31">
        <v>2</v>
      </c>
      <c r="Z5" s="51" t="str">
        <f>IF(D$8="",CONCATENATE(D1," (",AB5,"-",AC5,"-",AD5,") - (",AE5,"-",AF5,"-",AG5,")"),E$48)</f>
        <v>Реклин А.("Салют") со штрафного посылает мяч в ворота.  ГОЛ!!! Реклин А. переигрывает голкипера. СЧЁТ 1:0!</v>
      </c>
      <c r="AA5" s="4"/>
      <c r="AB5" s="4">
        <f>COUNTIF($D$4:$D$7,1)</f>
        <v>3</v>
      </c>
      <c r="AC5" s="4">
        <f>COUNTIF($D$4:$D$7,0)</f>
        <v>1</v>
      </c>
      <c r="AD5" s="4">
        <f>COUNTIF($D$4:$D$7,2)</f>
        <v>0</v>
      </c>
      <c r="AE5" s="4">
        <f>COUNTIF($D$10:$D$13,1)</f>
        <v>2</v>
      </c>
      <c r="AF5" s="4">
        <f>COUNTIF($D$10:$D$13,0)</f>
        <v>0</v>
      </c>
      <c r="AG5" s="4">
        <f>COUNTIF($D$10:$D$13,2)</f>
        <v>2</v>
      </c>
      <c r="AH5" s="4">
        <f>IF((SUM(D$57:D$58)-SUM(C$57:C$58)=0),0,1)</f>
        <v>1</v>
      </c>
      <c r="AI5" s="4"/>
      <c r="AJ5" s="4"/>
    </row>
    <row r="6" spans="1:36" ht="15">
      <c r="A6" s="22"/>
      <c r="B6" s="23" t="s">
        <v>67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0</v>
      </c>
      <c r="I6" s="24">
        <v>0</v>
      </c>
      <c r="J6" s="25">
        <v>0</v>
      </c>
      <c r="K6" s="26">
        <v>1</v>
      </c>
      <c r="L6" s="24">
        <v>0</v>
      </c>
      <c r="M6" s="24">
        <v>1</v>
      </c>
      <c r="N6" s="24">
        <v>0</v>
      </c>
      <c r="O6" s="24">
        <v>2</v>
      </c>
      <c r="P6" s="24">
        <v>2</v>
      </c>
      <c r="Q6" s="24">
        <v>1</v>
      </c>
      <c r="R6" s="25">
        <v>1</v>
      </c>
      <c r="S6" s="27">
        <f>SUM(C28:R28)</f>
        <v>8</v>
      </c>
      <c r="T6" s="28">
        <f>COUNTIF($C$49:$R$50,B6)</f>
        <v>0</v>
      </c>
      <c r="U6" s="29">
        <f>COUNTIF($C$51:$R$52,B6)</f>
        <v>0</v>
      </c>
      <c r="V6" s="82">
        <f>T64</f>
        <v>5.639025976099678</v>
      </c>
      <c r="W6" s="30"/>
      <c r="X6" s="10"/>
      <c r="Y6" s="31">
        <v>3</v>
      </c>
      <c r="Z6" s="51" t="str">
        <f>IF(E$8="",CONCATENATE(E1," (",AB6,"-",AC6,"-",AD6,") - (",AE6,"-",AF6,"-",AG6,")"),F$48)</f>
        <v>Мяч остается в центре поля</v>
      </c>
      <c r="AA6" s="4"/>
      <c r="AB6" s="4">
        <f>COUNTIF($E$4:$E$7,1)</f>
        <v>4</v>
      </c>
      <c r="AC6" s="4">
        <f>COUNTIF($E$4:$E$7,0)</f>
        <v>0</v>
      </c>
      <c r="AD6" s="4">
        <f>COUNTIF($E$4:$E$7,2)</f>
        <v>0</v>
      </c>
      <c r="AE6" s="4">
        <f>COUNTIF($E$10:$E$13,1)</f>
        <v>4</v>
      </c>
      <c r="AF6" s="4">
        <f>COUNTIF($E$10:$E$13,0)</f>
        <v>0</v>
      </c>
      <c r="AG6" s="4">
        <f>COUNTIF($E$10:$E$13,2)</f>
        <v>0</v>
      </c>
      <c r="AH6" s="4">
        <f>IF((SUM(E$57:E$58)-SUM(D$57:D$58)=0),0,1)</f>
        <v>0</v>
      </c>
      <c r="AI6" s="4"/>
      <c r="AJ6" s="4"/>
    </row>
    <row r="7" spans="1:36" ht="15">
      <c r="A7" s="22"/>
      <c r="B7" s="23" t="s">
        <v>130</v>
      </c>
      <c r="C7" s="24">
        <v>1</v>
      </c>
      <c r="D7" s="24">
        <v>0</v>
      </c>
      <c r="E7" s="24">
        <v>1</v>
      </c>
      <c r="F7" s="24">
        <v>1</v>
      </c>
      <c r="G7" s="24">
        <v>1</v>
      </c>
      <c r="H7" s="24">
        <v>2</v>
      </c>
      <c r="I7" s="24">
        <v>1</v>
      </c>
      <c r="J7" s="25">
        <v>2</v>
      </c>
      <c r="K7" s="26">
        <v>0</v>
      </c>
      <c r="L7" s="24">
        <v>1</v>
      </c>
      <c r="M7" s="24">
        <v>1</v>
      </c>
      <c r="N7" s="24">
        <v>0</v>
      </c>
      <c r="O7" s="24">
        <v>0</v>
      </c>
      <c r="P7" s="24">
        <v>0</v>
      </c>
      <c r="Q7" s="24">
        <v>0</v>
      </c>
      <c r="R7" s="25">
        <v>0</v>
      </c>
      <c r="S7" s="27">
        <f>SUM(C29:R29)</f>
        <v>9</v>
      </c>
      <c r="T7" s="28">
        <f>COUNTIF($C$49:$R$50,B7)</f>
        <v>1</v>
      </c>
      <c r="U7" s="29">
        <f>COUNTIF($C$51:$R$52,B7)</f>
        <v>0</v>
      </c>
      <c r="V7" s="82">
        <f>T65</f>
        <v>6.722147136040705</v>
      </c>
      <c r="W7" s="30"/>
      <c r="X7" s="10"/>
      <c r="Y7" s="31">
        <v>4</v>
      </c>
      <c r="Z7" s="51" t="str">
        <f>IF(F$8="",CONCATENATE(F1," (",AB7,"-",AC7,"-",AD7,") - (",AE7,"-",AF7,"-",AG7,")"),G$48)</f>
        <v>"Салют" проводит быструю атаку. Выходит Сухарев С. 1 на 1.Копылов В. спасает свою команду</v>
      </c>
      <c r="AA7" s="4"/>
      <c r="AB7" s="4">
        <f>COUNTIF($F$4:$F$7,1)</f>
        <v>4</v>
      </c>
      <c r="AC7" s="4">
        <f>COUNTIF($F$4:$F$7,0)</f>
        <v>0</v>
      </c>
      <c r="AD7" s="4">
        <f>COUNTIF($F$4:$F$7,2)</f>
        <v>0</v>
      </c>
      <c r="AE7" s="4">
        <f>COUNTIF($F$10:$F$13,1)</f>
        <v>2</v>
      </c>
      <c r="AF7" s="4">
        <f>COUNTIF($F$10:$F$13,0)</f>
        <v>2</v>
      </c>
      <c r="AG7" s="4">
        <f>COUNTIF($F$10:$F$13,2)</f>
        <v>0</v>
      </c>
      <c r="AH7" s="4">
        <f>IF((SUM(F$57:F$58)-SUM(E$57:E$58)=0),0,1)</f>
        <v>0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"Салют" продолжает атаковать</v>
      </c>
      <c r="AA8" s="4"/>
      <c r="AB8" s="4">
        <f>COUNTIF($G$4:$G$7,1)</f>
        <v>4</v>
      </c>
      <c r="AC8" s="4">
        <f>COUNTIF($G$4:$G$7,0)</f>
        <v>0</v>
      </c>
      <c r="AD8" s="4">
        <f>COUNTIF($G$4:$G$7,2)</f>
        <v>0</v>
      </c>
      <c r="AE8" s="4">
        <f>COUNTIF($G$10:$G$13,1)</f>
        <v>4</v>
      </c>
      <c r="AF8" s="4">
        <f>COUNTIF($G$10:$G$13,0)</f>
        <v>0</v>
      </c>
      <c r="AG8" s="4">
        <f>COUNTIF($G$10:$G$13,2)</f>
        <v>0</v>
      </c>
      <c r="AH8" s="4">
        <f>IF((SUM(G$57:G$58)-SUM(F$57:F$58)=0),0,1)</f>
        <v>0</v>
      </c>
      <c r="AI8" s="4"/>
      <c r="AJ8" s="4"/>
    </row>
    <row r="9" spans="1:36" ht="15">
      <c r="A9" s="13"/>
      <c r="B9" s="14" t="str">
        <f>Матчи!B56</f>
        <v>"Профи-1"</v>
      </c>
      <c r="C9" s="15">
        <f>C31</f>
        <v>2</v>
      </c>
      <c r="D9" s="15">
        <f aca="true" t="shared" si="1" ref="D9:R9">D31</f>
        <v>0</v>
      </c>
      <c r="E9" s="15">
        <f t="shared" si="1"/>
        <v>4</v>
      </c>
      <c r="F9" s="15">
        <f t="shared" si="1"/>
        <v>2</v>
      </c>
      <c r="G9" s="15">
        <f t="shared" si="1"/>
        <v>0</v>
      </c>
      <c r="H9" s="15">
        <f t="shared" si="1"/>
        <v>2</v>
      </c>
      <c r="I9" s="15">
        <f t="shared" si="1"/>
        <v>2</v>
      </c>
      <c r="J9" s="16">
        <f t="shared" si="1"/>
        <v>2</v>
      </c>
      <c r="K9" s="17">
        <f t="shared" si="1"/>
        <v>4</v>
      </c>
      <c r="L9" s="15">
        <f t="shared" si="1"/>
        <v>0</v>
      </c>
      <c r="M9" s="15">
        <f t="shared" si="1"/>
        <v>4</v>
      </c>
      <c r="N9" s="15">
        <f t="shared" si="1"/>
        <v>2</v>
      </c>
      <c r="O9" s="15">
        <f t="shared" si="1"/>
        <v>2</v>
      </c>
      <c r="P9" s="15">
        <f t="shared" si="1"/>
        <v>2</v>
      </c>
      <c r="Q9" s="15">
        <f t="shared" si="1"/>
        <v>0</v>
      </c>
      <c r="R9" s="16">
        <f t="shared" si="1"/>
        <v>0</v>
      </c>
      <c r="S9" s="18">
        <f>SUM(S10:S13)</f>
        <v>28</v>
      </c>
      <c r="T9" s="50">
        <f>SUM(T10:T13)</f>
        <v>2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Гол, как говорится, назревает</v>
      </c>
      <c r="AA9" s="4"/>
      <c r="AB9" s="4">
        <f>COUNTIF($H$4:$H$7,1)</f>
        <v>1</v>
      </c>
      <c r="AC9" s="4">
        <f>COUNTIF($H$4:$H$7,0)</f>
        <v>1</v>
      </c>
      <c r="AD9" s="4">
        <f>COUNTIF($H$4:$H$7,2)</f>
        <v>2</v>
      </c>
      <c r="AE9" s="4">
        <f>COUNTIF($H$10:$H$13,1)</f>
        <v>0</v>
      </c>
      <c r="AF9" s="4">
        <f>COUNTIF($H$10:$H$13,0)</f>
        <v>2</v>
      </c>
      <c r="AG9" s="4">
        <f>COUNTIF($H$10:$H$13,2)</f>
        <v>2</v>
      </c>
      <c r="AH9" s="4">
        <f>IF((SUM(H$57:H$58)-SUM(G$57:G$58)=0),0,1)</f>
        <v>0</v>
      </c>
      <c r="AI9" s="4"/>
      <c r="AJ9" s="4"/>
    </row>
    <row r="10" spans="1:36" ht="15">
      <c r="A10" s="22"/>
      <c r="B10" s="23" t="s">
        <v>133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2</v>
      </c>
      <c r="I10" s="24">
        <v>2</v>
      </c>
      <c r="J10" s="25">
        <v>2</v>
      </c>
      <c r="K10" s="26">
        <v>1</v>
      </c>
      <c r="L10" s="24">
        <v>0</v>
      </c>
      <c r="M10" s="24">
        <v>1</v>
      </c>
      <c r="N10" s="24">
        <v>0</v>
      </c>
      <c r="O10" s="24">
        <v>1</v>
      </c>
      <c r="P10" s="24">
        <v>2</v>
      </c>
      <c r="Q10" s="24">
        <v>0</v>
      </c>
      <c r="R10" s="25">
        <v>1</v>
      </c>
      <c r="S10" s="27">
        <f>SUM(C32:R32)</f>
        <v>9</v>
      </c>
      <c r="T10" s="28">
        <f>COUNTIF($C$49:$R$50,B10)</f>
        <v>1</v>
      </c>
      <c r="U10" s="29">
        <f>COUNTIF($C$51:$R$52,B10)</f>
        <v>0</v>
      </c>
      <c r="V10" s="82">
        <f>T68</f>
        <v>7.388813802707371</v>
      </c>
      <c r="W10" s="30">
        <f>COUNTIF(C24:R24,3)</f>
        <v>2</v>
      </c>
      <c r="X10" s="10"/>
      <c r="Y10" s="31">
        <v>7</v>
      </c>
      <c r="Z10" s="51" t="str">
        <f>IF(I$8="",CONCATENATE(I1," (",AB10,"-",AC10,"-",AD10,") - (",AE10,"-",AF10,"-",AG10,")"),J$48)</f>
        <v>"Профи-1" отбивается. Мяч в центре поля</v>
      </c>
      <c r="AA10" s="4"/>
      <c r="AB10" s="4">
        <f>COUNTIF($I$4:$I$7,1)</f>
        <v>1</v>
      </c>
      <c r="AC10" s="4">
        <f>COUNTIF($I$4:$I$7,0)</f>
        <v>2</v>
      </c>
      <c r="AD10" s="4">
        <f>COUNTIF($I$4:$I$7,2)</f>
        <v>1</v>
      </c>
      <c r="AE10" s="4">
        <f>COUNTIF($I$10:$I$13,1)</f>
        <v>0</v>
      </c>
      <c r="AF10" s="4">
        <f>COUNTIF($I$10:$I$13,0)</f>
        <v>2</v>
      </c>
      <c r="AG10" s="4">
        <f>COUNTIF($I$10:$I$13,2)</f>
        <v>2</v>
      </c>
      <c r="AH10" s="4">
        <f>IF((SUM(I$57:I$58)-SUM(H$57:H$58)=0),0,1)</f>
        <v>0</v>
      </c>
      <c r="AI10" s="4"/>
      <c r="AJ10" s="4"/>
    </row>
    <row r="11" spans="1:36" ht="15">
      <c r="A11" s="22"/>
      <c r="B11" s="23" t="s">
        <v>66</v>
      </c>
      <c r="C11" s="24">
        <v>0</v>
      </c>
      <c r="D11" s="24">
        <v>2</v>
      </c>
      <c r="E11" s="24">
        <v>1</v>
      </c>
      <c r="F11" s="24">
        <v>0</v>
      </c>
      <c r="G11" s="24">
        <v>1</v>
      </c>
      <c r="H11" s="24">
        <v>0</v>
      </c>
      <c r="I11" s="24">
        <v>0</v>
      </c>
      <c r="J11" s="25">
        <v>0</v>
      </c>
      <c r="K11" s="26">
        <v>1</v>
      </c>
      <c r="L11" s="24">
        <v>0</v>
      </c>
      <c r="M11" s="24">
        <v>1</v>
      </c>
      <c r="N11" s="24">
        <v>1</v>
      </c>
      <c r="O11" s="24">
        <v>2</v>
      </c>
      <c r="P11" s="24">
        <v>1</v>
      </c>
      <c r="Q11" s="24">
        <v>0</v>
      </c>
      <c r="R11" s="25">
        <v>1</v>
      </c>
      <c r="S11" s="27">
        <f>SUM(C33:R33)</f>
        <v>5</v>
      </c>
      <c r="T11" s="28">
        <f>COUNTIF($C$49:$R$50,B11)</f>
        <v>1</v>
      </c>
      <c r="U11" s="29">
        <f>COUNTIF($C$51:$R$52,B11)</f>
        <v>1</v>
      </c>
      <c r="V11" s="82">
        <f>T69</f>
        <v>5.537093344444381</v>
      </c>
      <c r="W11" s="30"/>
      <c r="X11" s="10"/>
      <c r="Y11" s="31">
        <v>8</v>
      </c>
      <c r="Z11" s="51" t="str">
        <f>IF(J$8="",CONCATENATE(J1," (",AB11,"-",AC11,"-",AD11,") - (",AE11,"-",AF11,"-",AG11,")"),K$48)</f>
        <v>Команды пока не могут организовать атаку</v>
      </c>
      <c r="AA11" s="4"/>
      <c r="AB11" s="4">
        <f>COUNTIF($J$4:$J$7,1)</f>
        <v>0</v>
      </c>
      <c r="AC11" s="4">
        <f>COUNTIF($J$4:$J$7,0)</f>
        <v>2</v>
      </c>
      <c r="AD11" s="4">
        <f>COUNTIF($J$4:$J$7,2)</f>
        <v>2</v>
      </c>
      <c r="AE11" s="4">
        <f>COUNTIF($J$10:$J$13,1)</f>
        <v>0</v>
      </c>
      <c r="AF11" s="4">
        <f>COUNTIF($J$10:$J$13,0)</f>
        <v>2</v>
      </c>
      <c r="AG11" s="4">
        <f>COUNTIF($J$10:$J$13,2)</f>
        <v>2</v>
      </c>
      <c r="AH11" s="4">
        <f>IF((SUM(J$57:J$58)-SUM(I$57:I$58)=0),0,1)</f>
        <v>0</v>
      </c>
      <c r="AI11" s="4"/>
      <c r="AJ11" s="4"/>
    </row>
    <row r="12" spans="1:36" ht="15">
      <c r="A12" s="22"/>
      <c r="B12" s="23" t="s">
        <v>79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2</v>
      </c>
      <c r="I12" s="24">
        <v>2</v>
      </c>
      <c r="J12" s="25">
        <v>2</v>
      </c>
      <c r="K12" s="26">
        <v>1</v>
      </c>
      <c r="L12" s="24">
        <v>0</v>
      </c>
      <c r="M12" s="24">
        <v>1</v>
      </c>
      <c r="N12" s="24">
        <v>0</v>
      </c>
      <c r="O12" s="24">
        <v>1</v>
      </c>
      <c r="P12" s="24">
        <v>2</v>
      </c>
      <c r="Q12" s="24">
        <v>0</v>
      </c>
      <c r="R12" s="25">
        <v>1</v>
      </c>
      <c r="S12" s="27">
        <f>SUM(C34:R34)</f>
        <v>9</v>
      </c>
      <c r="T12" s="28">
        <f>COUNTIF($C$49:$R$50,B12)</f>
        <v>0</v>
      </c>
      <c r="U12" s="29">
        <f>COUNTIF($C$51:$R$52,B12)</f>
        <v>1</v>
      </c>
      <c r="V12" s="82">
        <f>T70</f>
        <v>5.755480469374038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79</v>
      </c>
      <c r="C13" s="39">
        <v>0</v>
      </c>
      <c r="D13" s="39">
        <v>2</v>
      </c>
      <c r="E13" s="39">
        <v>1</v>
      </c>
      <c r="F13" s="39">
        <v>0</v>
      </c>
      <c r="G13" s="39">
        <v>1</v>
      </c>
      <c r="H13" s="39">
        <v>0</v>
      </c>
      <c r="I13" s="39">
        <v>0</v>
      </c>
      <c r="J13" s="40">
        <v>0</v>
      </c>
      <c r="K13" s="41">
        <v>1</v>
      </c>
      <c r="L13" s="39">
        <v>0</v>
      </c>
      <c r="M13" s="39">
        <v>1</v>
      </c>
      <c r="N13" s="39">
        <v>1</v>
      </c>
      <c r="O13" s="39">
        <v>2</v>
      </c>
      <c r="P13" s="39">
        <v>1</v>
      </c>
      <c r="Q13" s="39">
        <v>0</v>
      </c>
      <c r="R13" s="40">
        <v>1</v>
      </c>
      <c r="S13" s="42">
        <f>SUM(C35:R35)</f>
        <v>5</v>
      </c>
      <c r="T13" s="43">
        <f>COUNTIF($C$49:$R$50,B13)</f>
        <v>0</v>
      </c>
      <c r="U13" s="44">
        <f>COUNTIF($C$51:$R$52,B13)</f>
        <v>1</v>
      </c>
      <c r="V13" s="83">
        <f>T71</f>
        <v>5.037093344444381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"Профи-1" проводит быструю атаку. Выходит Копылов В. 1 на 1. ГОЛ!!! Копылов В. переигрывает голкипера. СЧЁТ 1:1!</v>
      </c>
      <c r="AA13" s="4"/>
      <c r="AB13" s="4">
        <f>COUNTIF($K$4:$K$7,1)</f>
        <v>2</v>
      </c>
      <c r="AC13" s="4">
        <f>COUNTIF($K$4:$K$7,0)</f>
        <v>2</v>
      </c>
      <c r="AD13" s="4">
        <f>COUNTIF($K$4:$K$7,2)</f>
        <v>0</v>
      </c>
      <c r="AE13" s="4">
        <f>COUNTIF($K$10:$K$13,1)</f>
        <v>4</v>
      </c>
      <c r="AF13" s="4">
        <f>COUNTIF($K$10:$K$13,0)</f>
        <v>0</v>
      </c>
      <c r="AG13" s="4">
        <f>COUNTIF($K$10:$K$13,2)</f>
        <v>0</v>
      </c>
      <c r="AH13" s="4">
        <f>IF((SUM(K$57:K$58)-SUM(J$57:J$58)=0),0,1)</f>
        <v>1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Вдруг Сухарев С.("Салют") дальним ударом забивает ГОЛ!!! СЧЁТ 2:1!</v>
      </c>
      <c r="AA14" s="4"/>
      <c r="AB14" s="4">
        <f>COUNTIF($L$4:$L$7,1)</f>
        <v>3</v>
      </c>
      <c r="AC14" s="4">
        <f>COUNTIF($L$4:$L$7,0)</f>
        <v>1</v>
      </c>
      <c r="AD14" s="4">
        <f>COUNTIF($L$4:$L$7,2)</f>
        <v>0</v>
      </c>
      <c r="AE14" s="4">
        <f>COUNTIF($L$10:$L$13,1)</f>
        <v>0</v>
      </c>
      <c r="AF14" s="4">
        <f>COUNTIF($L$10:$L$13,0)</f>
        <v>4</v>
      </c>
      <c r="AG14" s="4">
        <f>COUNTIF($L$10:$L$13,2)</f>
        <v>0</v>
      </c>
      <c r="AH14" s="4">
        <f>IF((SUM(L$57:L$58)-SUM(K$57:K$58)=0),0,1)</f>
        <v>1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"Салют" - "Профи-1" - 3:2 (1:0)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Мяч остается в центре поля</v>
      </c>
      <c r="AA15" s="4"/>
      <c r="AB15" s="4">
        <f>COUNTIF($M$4:$M$7,1)</f>
        <v>4</v>
      </c>
      <c r="AC15" s="4">
        <f>COUNTIF($M$4:$M$7,0)</f>
        <v>0</v>
      </c>
      <c r="AD15" s="4">
        <f>COUNTIF($M$4:$M$7,2)</f>
        <v>0</v>
      </c>
      <c r="AE15" s="4">
        <f>COUNTIF($M$10:$M$13,1)</f>
        <v>4</v>
      </c>
      <c r="AF15" s="4">
        <f>COUNTIF($M$10:$M$13,0)</f>
        <v>0</v>
      </c>
      <c r="AG15" s="4">
        <f>COUNTIF($M$10:$M$13,2)</f>
        <v>0</v>
      </c>
      <c r="AH15" s="4">
        <f>IF((SUM(M$57:M$58)-SUM(L$57:L$58)=0),0,1)</f>
        <v>0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Команды пока не могут организовать атаку</v>
      </c>
      <c r="AA16" s="4"/>
      <c r="AB16" s="4">
        <f>COUNTIF($N$4:$N$7,1)</f>
        <v>2</v>
      </c>
      <c r="AC16" s="4">
        <f>COUNTIF($N$4:$N$7,0)</f>
        <v>2</v>
      </c>
      <c r="AD16" s="4">
        <f>COUNTIF($N$4:$N$7,2)</f>
        <v>0</v>
      </c>
      <c r="AE16" s="4">
        <f>COUNTIF($N$10:$N$13,1)</f>
        <v>2</v>
      </c>
      <c r="AF16" s="4">
        <f>COUNTIF($N$10:$N$13,0)</f>
        <v>2</v>
      </c>
      <c r="AG16" s="4">
        <f>COUNTIF($N$10:$N$13,2)</f>
        <v>0</v>
      </c>
      <c r="AH16" s="4">
        <f>IF((SUM(N$57:N$58)-SUM(M$57:M$58)=0),0,1)</f>
        <v>0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1:0 (2) - Реклин А. (штр.), 1:1 (9) - Копылов В. (Куколь Р.), 2:1 (10) - Сухарев С. (Шалаев А.), 2:2 (14) - Куколь Р. (авто), 3:2 (15) - Сухарев С. (Шалаев А.),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"Профи-1" переходит в атаку </v>
      </c>
      <c r="AA17" s="4"/>
      <c r="AB17" s="4">
        <f>COUNTIF($O$4:$O$7,1)</f>
        <v>2</v>
      </c>
      <c r="AC17" s="4">
        <f>COUNTIF($O$4:$O$7,0)</f>
        <v>1</v>
      </c>
      <c r="AD17" s="4">
        <f>COUNTIF($O$4:$O$7,2)</f>
        <v>1</v>
      </c>
      <c r="AE17" s="4">
        <f>COUNTIF($O$10:$O$13,1)</f>
        <v>2</v>
      </c>
      <c r="AF17" s="4">
        <f>COUNTIF($O$10:$O$13,0)</f>
        <v>0</v>
      </c>
      <c r="AG17" s="4">
        <f>COUNTIF($O$10:$O$13,2)</f>
        <v>2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Куколь Р.("Профи-1") забивает ГОЛ! СЧЁТ 2:2!</v>
      </c>
      <c r="AA18" s="4"/>
      <c r="AB18" s="4">
        <f>COUNTIF($P$4:$P$7,1)</f>
        <v>0</v>
      </c>
      <c r="AC18" s="4">
        <f>COUNTIF($P$4:$P$7,0)</f>
        <v>1</v>
      </c>
      <c r="AD18" s="4">
        <f>COUNTIF($P$4:$P$7,2)</f>
        <v>3</v>
      </c>
      <c r="AE18" s="4">
        <f>COUNTIF($P$10:$P$13,1)</f>
        <v>2</v>
      </c>
      <c r="AF18" s="4">
        <f>COUNTIF($P$10:$P$13,0)</f>
        <v>0</v>
      </c>
      <c r="AG18" s="4">
        <f>COUNTIF($P$10:$P$13,2)</f>
        <v>2</v>
      </c>
      <c r="AH18" s="4">
        <f>IF((SUM(P$57:P$58)-SUM(O$57:O$58)=0),0,1)</f>
        <v>1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Вдруг Сухарев С.("Салют") дальним ударом забивает ГОЛ!!! СЧЁТ 3:2!</v>
      </c>
      <c r="AA19" s="4"/>
      <c r="AB19" s="4">
        <f>COUNTIF($Q$4:$Q$7,1)</f>
        <v>3</v>
      </c>
      <c r="AC19" s="4">
        <f>COUNTIF($Q$4:$Q$7,0)</f>
        <v>1</v>
      </c>
      <c r="AD19" s="4">
        <f>COUNTIF($Q$4:$Q$7,2)</f>
        <v>0</v>
      </c>
      <c r="AE19" s="4">
        <f>COUNTIF($Q$10:$Q$13,1)</f>
        <v>0</v>
      </c>
      <c r="AF19" s="4">
        <f>COUNTIF($Q$10:$Q$13,0)</f>
        <v>4</v>
      </c>
      <c r="AG19" s="4">
        <f>COUNTIF($Q$10:$Q$13,2)</f>
        <v>0</v>
      </c>
      <c r="AH19" s="4">
        <f>IF((SUM(Q$57:Q$58)-SUM(P$57:P$58)=0),0,1)</f>
        <v>1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"Салют" (33): Сухарев С.-8, Шалаев А.-8, Шкирин В.-8, Реклин А.-9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"Салют" переходит в атаку </v>
      </c>
      <c r="AA20" s="4"/>
      <c r="AB20" s="4">
        <f>COUNTIF($R$4:$R$7,1)</f>
        <v>3</v>
      </c>
      <c r="AC20" s="4">
        <f>COUNTIF($R$4:$R$7,0)</f>
        <v>1</v>
      </c>
      <c r="AD20" s="4">
        <f>COUNTIF($R$4:$R$7,2)</f>
        <v>0</v>
      </c>
      <c r="AE20" s="4">
        <f>COUNTIF($R$10:$R$13,1)</f>
        <v>4</v>
      </c>
      <c r="AF20" s="4">
        <f>COUNTIF($R$10:$R$13,0)</f>
        <v>0</v>
      </c>
      <c r="AG20" s="4">
        <f>COUNTIF($R$10:$R$13,2)</f>
        <v>0</v>
      </c>
      <c r="AH20" s="4">
        <f>IF((SUM(R$57:R$58)-SUM(Q$57:Q$58)=0),0,1)</f>
        <v>0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"Профи-1" (28): Копылов В.-9, Куколь Р.-5, авто-9, авто-5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3</v>
      </c>
      <c r="D24" s="46">
        <f aca="true" t="shared" si="2" ref="D24:R24">IF(D30="G1",1,IF(AND(D30="C1",D32=0),1,IF(AND(D30="C1",D32=1),3,0)))</f>
        <v>1</v>
      </c>
      <c r="E24" s="46">
        <f t="shared" si="2"/>
        <v>0</v>
      </c>
      <c r="F24" s="46">
        <f t="shared" si="2"/>
        <v>3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1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1</v>
      </c>
      <c r="R24" s="46">
        <f t="shared" si="2"/>
        <v>0</v>
      </c>
      <c r="S24" s="46">
        <f>COUNTIF(C24:J24,1)</f>
        <v>1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4</v>
      </c>
      <c r="D25" s="46">
        <f aca="true" t="shared" si="3" ref="D25:Q25">SUM(D26:D29)</f>
        <v>1</v>
      </c>
      <c r="E25" s="46">
        <f t="shared" si="3"/>
        <v>4</v>
      </c>
      <c r="F25" s="46">
        <f t="shared" si="3"/>
        <v>4</v>
      </c>
      <c r="G25" s="46">
        <f t="shared" si="3"/>
        <v>0</v>
      </c>
      <c r="H25" s="46">
        <f t="shared" si="3"/>
        <v>2</v>
      </c>
      <c r="I25" s="46">
        <f t="shared" si="3"/>
        <v>1</v>
      </c>
      <c r="J25" s="46">
        <f t="shared" si="3"/>
        <v>2</v>
      </c>
      <c r="K25" s="46">
        <f t="shared" si="3"/>
        <v>2</v>
      </c>
      <c r="L25" s="46">
        <f t="shared" si="3"/>
        <v>3</v>
      </c>
      <c r="M25" s="46">
        <f t="shared" si="3"/>
        <v>4</v>
      </c>
      <c r="N25" s="46">
        <f t="shared" si="3"/>
        <v>2</v>
      </c>
      <c r="O25" s="46">
        <f t="shared" si="3"/>
        <v>1</v>
      </c>
      <c r="P25" s="46">
        <f t="shared" si="3"/>
        <v>0</v>
      </c>
      <c r="Q25" s="46">
        <f t="shared" si="3"/>
        <v>3</v>
      </c>
      <c r="R25" s="46">
        <f>SUM(R26:R29)+1</f>
        <v>1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1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1</v>
      </c>
      <c r="G26" s="46">
        <f t="shared" si="4"/>
        <v>0</v>
      </c>
      <c r="H26" s="46">
        <f t="shared" si="4"/>
        <v>0</v>
      </c>
      <c r="I26" s="46">
        <f t="shared" si="4"/>
        <v>1</v>
      </c>
      <c r="J26" s="46">
        <f t="shared" si="4"/>
        <v>1</v>
      </c>
      <c r="K26" s="46">
        <f t="shared" si="4"/>
        <v>0</v>
      </c>
      <c r="L26" s="46">
        <f t="shared" si="4"/>
        <v>1</v>
      </c>
      <c r="M26" s="46">
        <f t="shared" si="4"/>
        <v>1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1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1</v>
      </c>
      <c r="D27" s="46">
        <f t="shared" si="5"/>
        <v>0</v>
      </c>
      <c r="E27" s="46">
        <f t="shared" si="5"/>
        <v>1</v>
      </c>
      <c r="F27" s="46">
        <f t="shared" si="5"/>
        <v>1</v>
      </c>
      <c r="G27" s="46">
        <f t="shared" si="5"/>
        <v>0</v>
      </c>
      <c r="H27" s="46">
        <f t="shared" si="5"/>
        <v>1</v>
      </c>
      <c r="I27" s="46">
        <f t="shared" si="5"/>
        <v>0</v>
      </c>
      <c r="J27" s="46">
        <f t="shared" si="5"/>
        <v>0</v>
      </c>
      <c r="K27" s="46">
        <f t="shared" si="5"/>
        <v>1</v>
      </c>
      <c r="L27" s="46">
        <f t="shared" si="5"/>
        <v>1</v>
      </c>
      <c r="M27" s="46">
        <f t="shared" si="5"/>
        <v>1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1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1</v>
      </c>
      <c r="D28" s="46">
        <f t="shared" si="5"/>
        <v>0</v>
      </c>
      <c r="E28" s="46">
        <f t="shared" si="5"/>
        <v>1</v>
      </c>
      <c r="F28" s="46">
        <f t="shared" si="5"/>
        <v>1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 t="shared" si="5"/>
        <v>0</v>
      </c>
      <c r="K28" s="46">
        <f t="shared" si="5"/>
        <v>1</v>
      </c>
      <c r="L28" s="46">
        <f t="shared" si="5"/>
        <v>0</v>
      </c>
      <c r="M28" s="46">
        <f t="shared" si="5"/>
        <v>1</v>
      </c>
      <c r="N28" s="46">
        <f t="shared" si="5"/>
        <v>1</v>
      </c>
      <c r="O28" s="46">
        <f t="shared" si="5"/>
        <v>1</v>
      </c>
      <c r="P28" s="46">
        <f t="shared" si="5"/>
        <v>0</v>
      </c>
      <c r="Q28" s="46">
        <f t="shared" si="5"/>
        <v>1</v>
      </c>
      <c r="R28" s="46">
        <f t="shared" si="5"/>
        <v>0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1</v>
      </c>
      <c r="D29" s="46">
        <f t="shared" si="5"/>
        <v>1</v>
      </c>
      <c r="E29" s="46">
        <f t="shared" si="5"/>
        <v>1</v>
      </c>
      <c r="F29" s="46">
        <f t="shared" si="5"/>
        <v>1</v>
      </c>
      <c r="G29" s="46">
        <f t="shared" si="5"/>
        <v>0</v>
      </c>
      <c r="H29" s="46">
        <f t="shared" si="5"/>
        <v>1</v>
      </c>
      <c r="I29" s="46">
        <f t="shared" si="5"/>
        <v>0</v>
      </c>
      <c r="J29" s="46">
        <f t="shared" si="5"/>
        <v>1</v>
      </c>
      <c r="K29" s="46">
        <f t="shared" si="5"/>
        <v>0</v>
      </c>
      <c r="L29" s="46">
        <f t="shared" si="5"/>
        <v>1</v>
      </c>
      <c r="M29" s="46">
        <f t="shared" si="5"/>
        <v>1</v>
      </c>
      <c r="N29" s="46">
        <f t="shared" si="5"/>
        <v>1</v>
      </c>
      <c r="O29" s="46">
        <f t="shared" si="5"/>
        <v>0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C1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C1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46" t="str">
        <f t="shared" si="6"/>
        <v>C1</v>
      </c>
      <c r="G30" s="46" t="str">
        <f t="shared" si="6"/>
        <v>B1</v>
      </c>
      <c r="H30" s="46" t="str">
        <f t="shared" si="6"/>
        <v>B1</v>
      </c>
      <c r="I30" s="46" t="str">
        <f t="shared" si="6"/>
        <v>A</v>
      </c>
      <c r="J30" s="46" t="str">
        <f t="shared" si="6"/>
        <v>A</v>
      </c>
      <c r="K30" s="46" t="str">
        <f>IF(K25=K31,"A",IF(K25-K31=1,"B1",IF(K25-K31=2,"C1",IF(K25-K31&gt;2,"G1",IF(K31-K25=1,"B2",IF(K31-K25=2,"C2",IF(K31-K25&gt;2,"G2")))))))</f>
        <v>C2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G1</v>
      </c>
      <c r="M30" s="46" t="str">
        <f t="shared" si="7"/>
        <v>A</v>
      </c>
      <c r="N30" s="46" t="str">
        <f t="shared" si="7"/>
        <v>A</v>
      </c>
      <c r="O30" s="46" t="str">
        <f t="shared" si="7"/>
        <v>B2</v>
      </c>
      <c r="P30" s="46" t="str">
        <f t="shared" si="7"/>
        <v>G2</v>
      </c>
      <c r="Q30" s="46" t="str">
        <f t="shared" si="7"/>
        <v>G1</v>
      </c>
      <c r="R30" s="46" t="str">
        <f t="shared" si="7"/>
        <v>B1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2</v>
      </c>
      <c r="D31" s="46">
        <f aca="true" t="shared" si="8" ref="D31:R31">SUM(D32:D35)</f>
        <v>0</v>
      </c>
      <c r="E31" s="46">
        <f t="shared" si="8"/>
        <v>4</v>
      </c>
      <c r="F31" s="46">
        <f t="shared" si="8"/>
        <v>2</v>
      </c>
      <c r="G31" s="46">
        <f t="shared" si="8"/>
        <v>0</v>
      </c>
      <c r="H31" s="46">
        <f t="shared" si="8"/>
        <v>2</v>
      </c>
      <c r="I31" s="46">
        <f t="shared" si="8"/>
        <v>2</v>
      </c>
      <c r="J31" s="46">
        <f t="shared" si="8"/>
        <v>2</v>
      </c>
      <c r="K31" s="46">
        <f t="shared" si="8"/>
        <v>4</v>
      </c>
      <c r="L31" s="46">
        <f t="shared" si="8"/>
        <v>0</v>
      </c>
      <c r="M31" s="46">
        <f t="shared" si="8"/>
        <v>4</v>
      </c>
      <c r="N31" s="46">
        <f t="shared" si="8"/>
        <v>2</v>
      </c>
      <c r="O31" s="46">
        <f t="shared" si="8"/>
        <v>2</v>
      </c>
      <c r="P31" s="46">
        <f t="shared" si="8"/>
        <v>2</v>
      </c>
      <c r="Q31" s="46">
        <f t="shared" si="8"/>
        <v>0</v>
      </c>
      <c r="R31" s="46">
        <f t="shared" si="8"/>
        <v>0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1</v>
      </c>
      <c r="D32" s="46">
        <f t="shared" si="5"/>
        <v>0</v>
      </c>
      <c r="E32" s="46">
        <f t="shared" si="5"/>
        <v>1</v>
      </c>
      <c r="F32" s="46">
        <f t="shared" si="5"/>
        <v>1</v>
      </c>
      <c r="G32" s="46">
        <f t="shared" si="5"/>
        <v>0</v>
      </c>
      <c r="H32" s="46">
        <f t="shared" si="5"/>
        <v>1</v>
      </c>
      <c r="I32" s="46">
        <f t="shared" si="5"/>
        <v>1</v>
      </c>
      <c r="J32" s="46">
        <f t="shared" si="5"/>
        <v>1</v>
      </c>
      <c r="K32" s="46">
        <f t="shared" si="5"/>
        <v>1</v>
      </c>
      <c r="L32" s="46">
        <f t="shared" si="5"/>
        <v>0</v>
      </c>
      <c r="M32" s="46">
        <f t="shared" si="5"/>
        <v>1</v>
      </c>
      <c r="N32" s="46">
        <f t="shared" si="5"/>
        <v>1</v>
      </c>
      <c r="O32" s="46">
        <f t="shared" si="5"/>
        <v>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0</v>
      </c>
      <c r="D33" s="46">
        <f t="shared" si="5"/>
        <v>0</v>
      </c>
      <c r="E33" s="46">
        <f t="shared" si="5"/>
        <v>1</v>
      </c>
      <c r="F33" s="46">
        <f t="shared" si="5"/>
        <v>0</v>
      </c>
      <c r="G33" s="46">
        <f t="shared" si="5"/>
        <v>0</v>
      </c>
      <c r="H33" s="46">
        <f t="shared" si="5"/>
        <v>0</v>
      </c>
      <c r="I33" s="46">
        <f t="shared" si="5"/>
        <v>0</v>
      </c>
      <c r="J33" s="46">
        <f t="shared" si="5"/>
        <v>0</v>
      </c>
      <c r="K33" s="46">
        <f t="shared" si="5"/>
        <v>1</v>
      </c>
      <c r="L33" s="46">
        <f t="shared" si="5"/>
        <v>0</v>
      </c>
      <c r="M33" s="46">
        <f t="shared" si="5"/>
        <v>1</v>
      </c>
      <c r="N33" s="46">
        <f t="shared" si="5"/>
        <v>0</v>
      </c>
      <c r="O33" s="46">
        <f t="shared" si="5"/>
        <v>1</v>
      </c>
      <c r="P33" s="46">
        <f t="shared" si="5"/>
        <v>1</v>
      </c>
      <c r="Q33" s="46">
        <f t="shared" si="5"/>
        <v>0</v>
      </c>
      <c r="R33" s="46">
        <f t="shared" si="5"/>
        <v>0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1</v>
      </c>
      <c r="D34" s="46">
        <f t="shared" si="5"/>
        <v>0</v>
      </c>
      <c r="E34" s="46">
        <f t="shared" si="5"/>
        <v>1</v>
      </c>
      <c r="F34" s="46">
        <f t="shared" si="5"/>
        <v>1</v>
      </c>
      <c r="G34" s="46">
        <f t="shared" si="5"/>
        <v>0</v>
      </c>
      <c r="H34" s="46">
        <f t="shared" si="5"/>
        <v>1</v>
      </c>
      <c r="I34" s="46">
        <f t="shared" si="5"/>
        <v>1</v>
      </c>
      <c r="J34" s="46">
        <f t="shared" si="5"/>
        <v>1</v>
      </c>
      <c r="K34" s="46">
        <f t="shared" si="5"/>
        <v>1</v>
      </c>
      <c r="L34" s="46">
        <f t="shared" si="5"/>
        <v>0</v>
      </c>
      <c r="M34" s="46">
        <f t="shared" si="5"/>
        <v>1</v>
      </c>
      <c r="N34" s="46">
        <f t="shared" si="5"/>
        <v>1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46">
        <f t="shared" si="5"/>
        <v>0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0</v>
      </c>
      <c r="D35" s="46">
        <f t="shared" si="5"/>
        <v>0</v>
      </c>
      <c r="E35" s="46">
        <f t="shared" si="5"/>
        <v>1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46">
        <f t="shared" si="5"/>
        <v>1</v>
      </c>
      <c r="L35" s="46">
        <f t="shared" si="5"/>
        <v>0</v>
      </c>
      <c r="M35" s="46">
        <f t="shared" si="5"/>
        <v>1</v>
      </c>
      <c r="N35" s="46">
        <f t="shared" si="5"/>
        <v>0</v>
      </c>
      <c r="O35" s="46">
        <f t="shared" si="5"/>
        <v>1</v>
      </c>
      <c r="P35" s="46">
        <f t="shared" si="5"/>
        <v>1</v>
      </c>
      <c r="Q35" s="46">
        <f t="shared" si="5"/>
        <v>0</v>
      </c>
      <c r="R35" s="46">
        <f t="shared" si="5"/>
        <v>0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0</v>
      </c>
      <c r="D36" s="46">
        <f aca="true" t="shared" si="9" ref="D36:R36">IF(D30="G2",1,IF(AND(D30="C2",D26=0),1,IF(AND(D30="C2",D26=1),3,0)))</f>
        <v>0</v>
      </c>
      <c r="E36" s="46">
        <f t="shared" si="9"/>
        <v>0</v>
      </c>
      <c r="F36" s="46">
        <f t="shared" si="9"/>
        <v>0</v>
      </c>
      <c r="G36" s="46">
        <f t="shared" si="9"/>
        <v>0</v>
      </c>
      <c r="H36" s="46">
        <f t="shared" si="9"/>
        <v>0</v>
      </c>
      <c r="I36" s="46">
        <f t="shared" si="9"/>
        <v>0</v>
      </c>
      <c r="J36" s="46">
        <f t="shared" si="9"/>
        <v>0</v>
      </c>
      <c r="K36" s="46">
        <f t="shared" si="9"/>
        <v>1</v>
      </c>
      <c r="L36" s="46">
        <f t="shared" si="9"/>
        <v>0</v>
      </c>
      <c r="M36" s="46">
        <f t="shared" si="9"/>
        <v>0</v>
      </c>
      <c r="N36" s="46">
        <f t="shared" si="9"/>
        <v>0</v>
      </c>
      <c r="O36" s="46">
        <f t="shared" si="9"/>
        <v>0</v>
      </c>
      <c r="P36" s="46">
        <f t="shared" si="9"/>
        <v>1</v>
      </c>
      <c r="Q36" s="46">
        <f t="shared" si="9"/>
        <v>0</v>
      </c>
      <c r="R36" s="46">
        <f t="shared" si="9"/>
        <v>0</v>
      </c>
      <c r="S36" s="46">
        <f>COUNTIF(C36:J36,1)</f>
        <v>0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 t="str">
        <f>IF(C26=1,$B4,IF(C27=1,$B5,IF(C28=1,$B6,IF(C29=1,$B7,""))))</f>
        <v>Сухарев С.</v>
      </c>
      <c r="D37" s="46" t="str">
        <f aca="true" t="shared" si="10" ref="D37:R37">IF(D26=1,$B4,IF(D27=1,$B5,IF(D28=1,$B6,IF(D29=1,$B7,""))))</f>
        <v>Реклин А.</v>
      </c>
      <c r="E37" s="46" t="str">
        <f t="shared" si="10"/>
        <v>Сухарев С.</v>
      </c>
      <c r="F37" s="46" t="str">
        <f t="shared" si="10"/>
        <v>Сухарев С.</v>
      </c>
      <c r="G37" s="46">
        <f t="shared" si="10"/>
      </c>
      <c r="H37" s="46" t="str">
        <f t="shared" si="10"/>
        <v>Шалаев А.</v>
      </c>
      <c r="I37" s="46" t="str">
        <f t="shared" si="10"/>
        <v>Сухарев С.</v>
      </c>
      <c r="J37" s="46" t="str">
        <f t="shared" si="10"/>
        <v>Сухарев С.</v>
      </c>
      <c r="K37" s="46" t="str">
        <f t="shared" si="10"/>
        <v>Шалаев А.</v>
      </c>
      <c r="L37" s="46" t="str">
        <f t="shared" si="10"/>
        <v>Сухарев С.</v>
      </c>
      <c r="M37" s="46" t="str">
        <f t="shared" si="10"/>
        <v>Сухарев С.</v>
      </c>
      <c r="N37" s="46" t="str">
        <f t="shared" si="10"/>
        <v>Шкирин В.</v>
      </c>
      <c r="O37" s="46" t="str">
        <f t="shared" si="10"/>
        <v>Шкирин В.</v>
      </c>
      <c r="P37" s="46">
        <f t="shared" si="10"/>
      </c>
      <c r="Q37" s="46" t="str">
        <f t="shared" si="10"/>
        <v>Сухарев С.</v>
      </c>
      <c r="R37" s="46">
        <f t="shared" si="10"/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Шалаев А.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Шалаев А.</v>
      </c>
      <c r="F38" s="46" t="str">
        <f aca="true" t="shared" si="11" ref="F38:R38">IF(F26=1,IF(F27=1,$B5,IF(F28=1,$B6,IF(F29=1,$B7,"штр."))),IF(F27=1,IF(F28=1,$B6,IF(F29=1,$B7,"штр.")),IF(F28=1,IF(F29=1,$B7,"штр."),"штр.")))</f>
        <v>Шалаев А.</v>
      </c>
      <c r="G38" s="46" t="str">
        <f t="shared" si="11"/>
        <v>штр.</v>
      </c>
      <c r="H38" s="46" t="str">
        <f t="shared" si="11"/>
        <v>Реклин А.</v>
      </c>
      <c r="I38" s="46" t="str">
        <f t="shared" si="11"/>
        <v>штр.</v>
      </c>
      <c r="J38" s="46" t="str">
        <f t="shared" si="11"/>
        <v>Реклин А.</v>
      </c>
      <c r="K38" s="46" t="str">
        <f t="shared" si="11"/>
        <v>Шкирин В.</v>
      </c>
      <c r="L38" s="46" t="str">
        <f t="shared" si="11"/>
        <v>Шалаев А.</v>
      </c>
      <c r="M38" s="46" t="str">
        <f t="shared" si="11"/>
        <v>Шалаев А.</v>
      </c>
      <c r="N38" s="46" t="str">
        <f t="shared" si="11"/>
        <v>Реклин А.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Шалаев А.</v>
      </c>
      <c r="R38" s="46" t="str">
        <f t="shared" si="11"/>
        <v>штр.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Сухарев С. спасает свою команду</v>
      </c>
      <c r="D39" s="46" t="str">
        <f aca="true" t="shared" si="12" ref="D39:R39">IF(D26=1,CONCATENATE($B4,$W34),CONCATENATE($W35,D43,$X35,D57,":",D58,"!"))</f>
        <v> ГОЛ!!!  переигрывает голкипера. СЧЁТ 1:0!</v>
      </c>
      <c r="E39" s="46" t="str">
        <f t="shared" si="12"/>
        <v>Сухарев С. спасает свою команду</v>
      </c>
      <c r="F39" s="46" t="str">
        <f t="shared" si="12"/>
        <v>Сухарев С. спасает свою команду</v>
      </c>
      <c r="G39" s="46" t="str">
        <f t="shared" si="12"/>
        <v> ГОЛ!!!  переигрывает голкипера. СЧЁТ 1:0!</v>
      </c>
      <c r="H39" s="46" t="str">
        <f t="shared" si="12"/>
        <v> ГОЛ!!! Копылов В. переигрывает голкипера. СЧЁТ 1:0!</v>
      </c>
      <c r="I39" s="46" t="str">
        <f t="shared" si="12"/>
        <v>Сухарев С. спасает свою команду</v>
      </c>
      <c r="J39" s="46" t="str">
        <f t="shared" si="12"/>
        <v>Сухарев С. спасает свою команду</v>
      </c>
      <c r="K39" s="46" t="str">
        <f t="shared" si="12"/>
        <v> ГОЛ!!! Копылов В. переигрывает голкипера. СЧЁТ 1:1!</v>
      </c>
      <c r="L39" s="46" t="str">
        <f t="shared" si="12"/>
        <v>Сухарев С. спасает свою команду</v>
      </c>
      <c r="M39" s="46" t="str">
        <f t="shared" si="12"/>
        <v>Сухарев С. спасает свою команду</v>
      </c>
      <c r="N39" s="46" t="str">
        <f t="shared" si="12"/>
        <v> ГОЛ!!! Копылов В. переигрывает голкипера. СЧЁТ 2:1!</v>
      </c>
      <c r="O39" s="46" t="str">
        <f t="shared" si="12"/>
        <v> ГОЛ!!! Куколь Р. переигрывает голкипера. СЧЁТ 2:1!</v>
      </c>
      <c r="P39" s="46" t="str">
        <f t="shared" si="12"/>
        <v> ГОЛ!!! Куколь Р. переигрывает голкипера. СЧЁТ 2:2!</v>
      </c>
      <c r="Q39" s="46" t="str">
        <f t="shared" si="12"/>
        <v>Сухарев С. спасает свою команду</v>
      </c>
      <c r="R39" s="46" t="str">
        <f t="shared" si="12"/>
        <v> ГОЛ!!!  переигрывает голкипера. СЧЁТ 3:2!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"Салют" проводит быструю атаку. Выходит Сухарев С. 1 на 1.Копылов В. спасает свою команду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"Салют" переходит в атаку </v>
      </c>
      <c r="E40" s="46" t="str">
        <f t="shared" si="13"/>
        <v>Мяч остается в центре поля</v>
      </c>
      <c r="F40" s="46" t="str">
        <f t="shared" si="13"/>
        <v>"Салют" проводит быструю атаку. Выходит Сухарев С. 1 на 1.Копылов В. спасает свою команду</v>
      </c>
      <c r="G40" s="46" t="str">
        <f t="shared" si="13"/>
        <v>Мяч остается в центре поля</v>
      </c>
      <c r="H40" s="46" t="str">
        <f t="shared" si="13"/>
        <v>Мяч остается в центре поля</v>
      </c>
      <c r="I40" s="46" t="str">
        <f t="shared" si="13"/>
        <v>"Профи-1" переходит в атаку </v>
      </c>
      <c r="J40" s="46" t="str">
        <f t="shared" si="13"/>
        <v>Мяч остается в центре поля</v>
      </c>
      <c r="K40" s="46" t="str">
        <f t="shared" si="13"/>
        <v>"Профи-1" проводит быструю атаку. Выходит Копылов В. 1 на 1. ГОЛ!!! Копылов В. переигрывает голкипера. СЧЁТ 1:1!</v>
      </c>
      <c r="L40" s="46" t="str">
        <f t="shared" si="13"/>
        <v>Вдруг Сухарев С.("Салют") дальним ударом забивает ГОЛ!!! СЧЁТ 2:1!</v>
      </c>
      <c r="M40" s="46" t="str">
        <f t="shared" si="13"/>
        <v>Мяч остается в центре поля</v>
      </c>
      <c r="N40" s="46" t="str">
        <f t="shared" si="13"/>
        <v>Мяч остается в центре поля</v>
      </c>
      <c r="O40" s="46" t="str">
        <f t="shared" si="13"/>
        <v>"Профи-1" переходит в атаку </v>
      </c>
      <c r="P40" s="46" t="str">
        <f t="shared" si="13"/>
        <v>"Профи-1" проводит быструю атаку. Выходит Куколь Р. 1 на 1. ГОЛ!!! Куколь Р. переигрывает голкипера. СЧЁТ 2:2!</v>
      </c>
      <c r="Q40" s="46" t="str">
        <f t="shared" si="13"/>
        <v>Вдруг Сухарев С.("Салют") дальним ударом забивает ГОЛ!!! СЧЁТ 3:2!</v>
      </c>
      <c r="R40" s="46" t="str">
        <f t="shared" si="13"/>
        <v>"Салют" переходит в атаку 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str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C1</v>
      </c>
      <c r="E41" s="46" t="str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B1</v>
      </c>
      <c r="F41" s="46" t="b">
        <f t="shared" si="14"/>
        <v>0</v>
      </c>
      <c r="G41" s="46" t="str">
        <f t="shared" si="14"/>
        <v>B1</v>
      </c>
      <c r="H41" s="46" t="str">
        <f t="shared" si="14"/>
        <v>B1</v>
      </c>
      <c r="I41" s="46" t="str">
        <f t="shared" si="14"/>
        <v>A</v>
      </c>
      <c r="J41" s="46" t="b">
        <f t="shared" si="14"/>
        <v>0</v>
      </c>
      <c r="K41" s="46" t="b">
        <f t="shared" si="14"/>
        <v>0</v>
      </c>
      <c r="L41" s="46" t="str">
        <f t="shared" si="14"/>
        <v>C1</v>
      </c>
      <c r="M41" s="46" t="b">
        <f t="shared" si="14"/>
        <v>0</v>
      </c>
      <c r="N41" s="46" t="b">
        <f t="shared" si="14"/>
        <v>0</v>
      </c>
      <c r="O41" s="46" t="b">
        <f t="shared" si="14"/>
        <v>0</v>
      </c>
      <c r="P41" s="46" t="str">
        <f t="shared" si="14"/>
        <v>G2</v>
      </c>
      <c r="Q41" s="46" t="b">
        <f t="shared" si="14"/>
        <v>0</v>
      </c>
      <c r="R41" s="46" t="b">
        <f t="shared" si="14"/>
        <v>0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Копылов В. спасает свою команду</v>
      </c>
      <c r="D42" s="46" t="str">
        <f aca="true" t="shared" si="15" ref="D42:R42">IF(D32=1,CONCATENATE($B10,$W34),CONCATENATE($W35,D37,$X35,D57,":",D58,"!"))</f>
        <v> ГОЛ!!! Реклин А. переигрывает голкипера. СЧЁТ 1:0!</v>
      </c>
      <c r="E42" s="46" t="str">
        <f t="shared" si="15"/>
        <v>Копылов В. спасает свою команду</v>
      </c>
      <c r="F42" s="46" t="str">
        <f t="shared" si="15"/>
        <v>Копылов В. спасает свою команду</v>
      </c>
      <c r="G42" s="46" t="str">
        <f t="shared" si="15"/>
        <v> ГОЛ!!!  переигрывает голкипера. СЧЁТ 1:0!</v>
      </c>
      <c r="H42" s="46" t="str">
        <f t="shared" si="15"/>
        <v>Копылов В. спасает свою команду</v>
      </c>
      <c r="I42" s="46" t="str">
        <f t="shared" si="15"/>
        <v>Копылов В. спасает свою команду</v>
      </c>
      <c r="J42" s="46" t="str">
        <f t="shared" si="15"/>
        <v>Копылов В. спасает свою команду</v>
      </c>
      <c r="K42" s="46" t="str">
        <f t="shared" si="15"/>
        <v>Копылов В. спасает свою команду</v>
      </c>
      <c r="L42" s="46" t="str">
        <f t="shared" si="15"/>
        <v> ГОЛ!!! Сухарев С. переигрывает голкипера. СЧЁТ 2:1!</v>
      </c>
      <c r="M42" s="46" t="str">
        <f t="shared" si="15"/>
        <v>Копылов В. спасает свою команду</v>
      </c>
      <c r="N42" s="46" t="str">
        <f t="shared" si="15"/>
        <v>Копылов В. спасает свою команду</v>
      </c>
      <c r="O42" s="46" t="str">
        <f t="shared" si="15"/>
        <v> ГОЛ!!! Шкирин В. переигрывает голкипера. СЧЁТ 2:1!</v>
      </c>
      <c r="P42" s="46" t="str">
        <f t="shared" si="15"/>
        <v> ГОЛ!!!  переигрывает голкипера. СЧЁТ 2:2!</v>
      </c>
      <c r="Q42" s="46" t="str">
        <f t="shared" si="15"/>
        <v> ГОЛ!!! Сухарев С. переигрывает голкипера. СЧЁТ 3:2!</v>
      </c>
      <c r="R42" s="46" t="str">
        <f t="shared" si="15"/>
        <v> ГОЛ!!!  переигрывает голкипера. СЧЁТ 3:2!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Копылов В.</v>
      </c>
      <c r="D43" s="46">
        <f aca="true" t="shared" si="16" ref="D43:R43">IF(D32=1,$B10,IF(D33=1,$B11,IF(D34=1,$B12,IF(D35=1,$B13,""))))</f>
      </c>
      <c r="E43" s="46" t="str">
        <f t="shared" si="16"/>
        <v>Копылов В.</v>
      </c>
      <c r="F43" s="46" t="str">
        <f t="shared" si="16"/>
        <v>Копылов В.</v>
      </c>
      <c r="G43" s="46">
        <f t="shared" si="16"/>
      </c>
      <c r="H43" s="46" t="str">
        <f t="shared" si="16"/>
        <v>Копылов В.</v>
      </c>
      <c r="I43" s="46" t="str">
        <f t="shared" si="16"/>
        <v>Копылов В.</v>
      </c>
      <c r="J43" s="46" t="str">
        <f t="shared" si="16"/>
        <v>Копылов В.</v>
      </c>
      <c r="K43" s="46" t="str">
        <f t="shared" si="16"/>
        <v>Копылов В.</v>
      </c>
      <c r="L43" s="46">
        <f t="shared" si="16"/>
      </c>
      <c r="M43" s="46" t="str">
        <f t="shared" si="16"/>
        <v>Копылов В.</v>
      </c>
      <c r="N43" s="46" t="str">
        <f t="shared" si="16"/>
        <v>Копылов В.</v>
      </c>
      <c r="O43" s="46" t="str">
        <f t="shared" si="16"/>
        <v>Куколь Р.</v>
      </c>
      <c r="P43" s="46" t="str">
        <f t="shared" si="16"/>
        <v>Куколь Р.</v>
      </c>
      <c r="Q43" s="46">
        <f t="shared" si="16"/>
      </c>
      <c r="R43" s="46">
        <f t="shared" si="16"/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авто</v>
      </c>
      <c r="D44" s="46" t="str">
        <f t="shared" si="17"/>
        <v>штр.</v>
      </c>
      <c r="E44" s="46" t="str">
        <f t="shared" si="17"/>
        <v>Куколь Р.</v>
      </c>
      <c r="F44" s="46" t="str">
        <f t="shared" si="17"/>
        <v>авто</v>
      </c>
      <c r="G44" s="46" t="str">
        <f t="shared" si="17"/>
        <v>штр.</v>
      </c>
      <c r="H44" s="46" t="str">
        <f t="shared" si="17"/>
        <v>авто</v>
      </c>
      <c r="I44" s="46" t="str">
        <f t="shared" si="17"/>
        <v>авто</v>
      </c>
      <c r="J44" s="46" t="str">
        <f t="shared" si="17"/>
        <v>авто</v>
      </c>
      <c r="K44" s="46" t="str">
        <f t="shared" si="17"/>
        <v>Куколь Р.</v>
      </c>
      <c r="L44" s="46" t="str">
        <f t="shared" si="17"/>
        <v>штр.</v>
      </c>
      <c r="M44" s="46" t="str">
        <f t="shared" si="17"/>
        <v>Куколь Р.</v>
      </c>
      <c r="N44" s="46" t="str">
        <f t="shared" si="17"/>
        <v>авто</v>
      </c>
      <c r="O44" s="46" t="str">
        <f t="shared" si="17"/>
        <v>авто</v>
      </c>
      <c r="P44" s="46" t="str">
        <f t="shared" si="17"/>
        <v>авто</v>
      </c>
      <c r="Q44" s="46" t="str">
        <f t="shared" si="17"/>
        <v>штр.</v>
      </c>
      <c r="R44" s="46" t="str">
        <f t="shared" si="17"/>
        <v>штр.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Сухарев С.("Салют") забивает ГОЛ! СЧЁТ 0:0!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Реклин А.("Салют") со штрафного посылает мяч в ворота.  ГОЛ!!! Реклин А. переигрывает голкипера. СЧЁТ 1:0!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"Салют" продолжает атаковать</v>
      </c>
      <c r="F45" s="46" t="str">
        <f t="shared" si="18"/>
        <v>Сухарев С.("Салют") забивает ГОЛ! СЧЁТ 1:0!</v>
      </c>
      <c r="G45" s="46" t="str">
        <f t="shared" si="18"/>
        <v>"Салют" продолжает атаковать</v>
      </c>
      <c r="H45" s="46" t="str">
        <f t="shared" si="18"/>
        <v>Гол, как говорится, назревает</v>
      </c>
      <c r="I45" s="46" t="str">
        <f t="shared" si="18"/>
        <v>"Профи-1" отбивается. Мяч в центре поля</v>
      </c>
      <c r="J45" s="46" t="str">
        <f t="shared" si="18"/>
        <v>"Салют" продолжает атаковать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А вот уже "Профи-1" в атаке</v>
      </c>
      <c r="L45" s="46" t="str">
        <f t="shared" si="18"/>
        <v>Сухарев С.("Салют") забивает ГОЛ! СЧЁТ 2:1!</v>
      </c>
      <c r="M45" s="46" t="str">
        <f t="shared" si="18"/>
        <v>"Салют" продолжает атаковать</v>
      </c>
      <c r="N45" s="46" t="str">
        <f t="shared" si="18"/>
        <v>"Салют" продолжает атаковать</v>
      </c>
      <c r="O45" s="46" t="str">
        <f t="shared" si="18"/>
        <v>"Профи-1" отбивается. Мяч в центре поля</v>
      </c>
      <c r="P45" s="46" t="str">
        <f t="shared" si="18"/>
        <v>А вот уже "Профи-1" в атаке</v>
      </c>
      <c r="Q45" s="46" t="str">
        <f t="shared" si="18"/>
        <v>Сухарев С.("Салют") забивает ГОЛ! СЧЁТ 3:2!</v>
      </c>
      <c r="R45" s="46" t="str">
        <f t="shared" si="18"/>
        <v>("Салют") со штрафного посылает мяч в ворота.  ГОЛ!!!  переигрывает голкипера. СЧЁТ 3:2!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А вот уже "Салют" в атаке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"Салют" отбивается. Мяч в центре поля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"Профи-1" продолжает атаковать</v>
      </c>
      <c r="F46" s="46" t="str">
        <f t="shared" si="19"/>
        <v>А вот уже "Салют" в атаке</v>
      </c>
      <c r="G46" s="46" t="str">
        <f t="shared" si="19"/>
        <v>"Профи-1" продолжает атаковать</v>
      </c>
      <c r="H46" s="46" t="str">
        <f t="shared" si="19"/>
        <v>"Профи-1" продолжает атаковать</v>
      </c>
      <c r="I46" s="46" t="str">
        <f t="shared" si="19"/>
        <v>Копылов В.("Профи-1") бьет по воротам! Сухарев С. спасает свою команду</v>
      </c>
      <c r="J46" s="46" t="str">
        <f t="shared" si="19"/>
        <v>"Профи-1" продолжает атаковать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Копылов В.("Профи-1") забивает ГОЛ! СЧЁТ 1:1!</v>
      </c>
      <c r="L46" s="46" t="str">
        <f t="shared" si="19"/>
        <v>Резкая контратака "Салют".  Бьёт Сухарев С.("Салют")! ГОЛ!!! Сухарев С. переигрывает голкипера. СЧЁТ 2:1!</v>
      </c>
      <c r="M46" s="46" t="str">
        <f t="shared" si="19"/>
        <v>"Профи-1" продолжает атаковать</v>
      </c>
      <c r="N46" s="46" t="str">
        <f t="shared" si="19"/>
        <v>"Профи-1" продолжает атаковать</v>
      </c>
      <c r="O46" s="46" t="str">
        <f t="shared" si="19"/>
        <v>Куколь Р.("Профи-1") бьет по воротам!  ГОЛ!!! Куколь Р. переигрывает голкипера. СЧЁТ 2:1!</v>
      </c>
      <c r="P46" s="46" t="str">
        <f t="shared" si="19"/>
        <v>Куколь Р.("Профи-1") забивает ГОЛ! СЧЁТ 2:2!</v>
      </c>
      <c r="Q46" s="46" t="str">
        <f t="shared" si="19"/>
        <v>Резкая контратака "Салют".  Бьёт Сухарев С.("Салют")! ГОЛ!!! Сухарев С. переигрывает голкипера. СЧЁТ 3:2!</v>
      </c>
      <c r="R46" s="46" t="str">
        <f t="shared" si="19"/>
        <v>"Салют" отбивается. Мяч в центре поля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"Салют" проводит быструю атаку. Выходит Сухарев С. 1 на 1.Копылов В. спасает свою команду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Реклин А.("Салют") со штрафного посылает мяч в ворота.  ГОЛ!!! Реклин А. переигрывает голкипера. СЧЁТ 1:0!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Мяч остается в центре поля</v>
      </c>
      <c r="G48" s="46" t="str">
        <f t="shared" si="20"/>
        <v>"Салют" проводит быструю атаку. Выходит Сухарев С. 1 на 1.Копылов В. спасает свою команду</v>
      </c>
      <c r="H48" s="46" t="str">
        <f t="shared" si="20"/>
        <v>"Салют" продолжает атаковать</v>
      </c>
      <c r="I48" s="46" t="str">
        <f t="shared" si="20"/>
        <v>Гол, как говорится, назревает</v>
      </c>
      <c r="J48" s="46" t="str">
        <f t="shared" si="20"/>
        <v>"Профи-1" отбивается. Мяч в центре поля</v>
      </c>
      <c r="K48" s="46" t="str">
        <f t="shared" si="20"/>
        <v>Команды пока не могут организовать атаку</v>
      </c>
      <c r="L48" s="46" t="str">
        <f>K40</f>
        <v>"Профи-1" проводит быструю атаку. Выходит Копылов В. 1 на 1. ГОЛ!!! Копылов В. переигрывает голкипера. СЧЁТ 1:1!</v>
      </c>
      <c r="M48" s="46" t="str">
        <f t="shared" si="20"/>
        <v>Вдруг Сухарев С.("Салют") дальним ударом забивает ГОЛ!!! СЧЁТ 2:1!</v>
      </c>
      <c r="N48" s="46" t="str">
        <f t="shared" si="20"/>
        <v>Мяч остается в центре поля</v>
      </c>
      <c r="O48" s="46" t="str">
        <f t="shared" si="20"/>
        <v>Команды пока не могут организовать атаку</v>
      </c>
      <c r="P48" s="46" t="str">
        <f t="shared" si="20"/>
        <v>"Профи-1" переходит в атаку </v>
      </c>
      <c r="Q48" s="46" t="str">
        <f t="shared" si="20"/>
        <v>Куколь Р.("Профи-1") забивает ГОЛ! СЧЁТ 2:2!</v>
      </c>
      <c r="R48" s="46" t="str">
        <f t="shared" si="20"/>
        <v>Вдруг Сухарев С.("Салют") дальним ударом забивает ГОЛ!!! СЧЁТ 3:2!</v>
      </c>
      <c r="S48" s="4" t="str">
        <f t="shared" si="20"/>
        <v>"Салют" переходит в атаку 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 t="str">
        <f aca="true" t="shared" si="21" ref="D49:R49">IF(D24=1,D37,0)</f>
        <v>Реклин А.</v>
      </c>
      <c r="E49" s="46">
        <f t="shared" si="21"/>
        <v>0</v>
      </c>
      <c r="F49" s="46">
        <f t="shared" si="21"/>
        <v>0</v>
      </c>
      <c r="G49" s="46">
        <f t="shared" si="21"/>
        <v>0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 t="str">
        <f t="shared" si="21"/>
        <v>Сухарев С.</v>
      </c>
      <c r="M49" s="46">
        <f t="shared" si="21"/>
        <v>0</v>
      </c>
      <c r="N49" s="46">
        <f t="shared" si="21"/>
        <v>0</v>
      </c>
      <c r="O49" s="46">
        <f t="shared" si="21"/>
        <v>0</v>
      </c>
      <c r="P49" s="46">
        <f t="shared" si="21"/>
        <v>0</v>
      </c>
      <c r="Q49" s="46" t="str">
        <f t="shared" si="21"/>
        <v>Сухарев С.</v>
      </c>
      <c r="R49" s="46">
        <f t="shared" si="21"/>
        <v>0</v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>
        <f>IF(C36=1,C43,0)</f>
        <v>0</v>
      </c>
      <c r="D50" s="46">
        <f aca="true" t="shared" si="22" ref="D50:R50">IF(D36=1,D43,0)</f>
        <v>0</v>
      </c>
      <c r="E50" s="46">
        <f t="shared" si="22"/>
        <v>0</v>
      </c>
      <c r="F50" s="46">
        <f t="shared" si="22"/>
        <v>0</v>
      </c>
      <c r="G50" s="46">
        <f t="shared" si="22"/>
        <v>0</v>
      </c>
      <c r="H50" s="46">
        <f t="shared" si="22"/>
        <v>0</v>
      </c>
      <c r="I50" s="46">
        <f t="shared" si="22"/>
        <v>0</v>
      </c>
      <c r="J50" s="46">
        <f t="shared" si="22"/>
        <v>0</v>
      </c>
      <c r="K50" s="46" t="str">
        <f t="shared" si="22"/>
        <v>Копылов В.</v>
      </c>
      <c r="L50" s="46">
        <f t="shared" si="22"/>
        <v>0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 t="str">
        <f t="shared" si="22"/>
        <v>Куколь Р.</v>
      </c>
      <c r="Q50" s="46">
        <f t="shared" si="22"/>
        <v>0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 t="str">
        <f aca="true" t="shared" si="23" ref="D51:R51">IF(D24=1,D38,0)</f>
        <v>штр.</v>
      </c>
      <c r="E51" s="46">
        <f t="shared" si="23"/>
        <v>0</v>
      </c>
      <c r="F51" s="46">
        <f t="shared" si="23"/>
        <v>0</v>
      </c>
      <c r="G51" s="46">
        <f t="shared" si="23"/>
        <v>0</v>
      </c>
      <c r="H51" s="46">
        <f t="shared" si="23"/>
        <v>0</v>
      </c>
      <c r="I51" s="46">
        <f t="shared" si="23"/>
        <v>0</v>
      </c>
      <c r="J51" s="46">
        <f t="shared" si="23"/>
        <v>0</v>
      </c>
      <c r="K51" s="46">
        <f t="shared" si="23"/>
        <v>0</v>
      </c>
      <c r="L51" s="46" t="str">
        <f t="shared" si="23"/>
        <v>Шалаев А.</v>
      </c>
      <c r="M51" s="46">
        <f t="shared" si="23"/>
        <v>0</v>
      </c>
      <c r="N51" s="46">
        <f t="shared" si="23"/>
        <v>0</v>
      </c>
      <c r="O51" s="46">
        <f t="shared" si="23"/>
        <v>0</v>
      </c>
      <c r="P51" s="46">
        <f t="shared" si="23"/>
        <v>0</v>
      </c>
      <c r="Q51" s="46" t="str">
        <f t="shared" si="23"/>
        <v>Шалаев А.</v>
      </c>
      <c r="R51" s="46">
        <f t="shared" si="23"/>
        <v>0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>
        <f>IF(C36=1,C44,0)</f>
        <v>0</v>
      </c>
      <c r="D52" s="46">
        <f aca="true" t="shared" si="24" ref="D52:R52">IF(D36=1,D44,0)</f>
        <v>0</v>
      </c>
      <c r="E52" s="46">
        <f t="shared" si="24"/>
        <v>0</v>
      </c>
      <c r="F52" s="46">
        <f t="shared" si="24"/>
        <v>0</v>
      </c>
      <c r="G52" s="46">
        <f t="shared" si="24"/>
        <v>0</v>
      </c>
      <c r="H52" s="46">
        <f t="shared" si="24"/>
        <v>0</v>
      </c>
      <c r="I52" s="46">
        <f t="shared" si="24"/>
        <v>0</v>
      </c>
      <c r="J52" s="46">
        <f t="shared" si="24"/>
        <v>0</v>
      </c>
      <c r="K52" s="46" t="str">
        <f t="shared" si="24"/>
        <v>Куколь Р.</v>
      </c>
      <c r="L52" s="46">
        <f t="shared" si="24"/>
        <v>0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 t="str">
        <f t="shared" si="24"/>
        <v>авто</v>
      </c>
      <c r="Q52" s="46">
        <f t="shared" si="24"/>
        <v>0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 t="str">
        <f>IF(OR(C30="C1",C30="G1"),C37,IF(OR(C30="C2",C30="G2"),C43,0))</f>
        <v>Сухарев С.</v>
      </c>
      <c r="D53" s="46" t="str">
        <f aca="true" t="shared" si="25" ref="D53:R53">IF(OR(D30="C1",D30="G1"),D37,IF(OR(D30="C2",D30="G2"),D43,0))</f>
        <v>Реклин А.</v>
      </c>
      <c r="E53" s="46">
        <f t="shared" si="25"/>
        <v>0</v>
      </c>
      <c r="F53" s="46" t="str">
        <f t="shared" si="25"/>
        <v>Сухарев С.</v>
      </c>
      <c r="G53" s="46">
        <f t="shared" si="25"/>
        <v>0</v>
      </c>
      <c r="H53" s="46">
        <f t="shared" si="25"/>
        <v>0</v>
      </c>
      <c r="I53" s="46">
        <f t="shared" si="25"/>
        <v>0</v>
      </c>
      <c r="J53" s="46">
        <f t="shared" si="25"/>
        <v>0</v>
      </c>
      <c r="K53" s="46" t="str">
        <f t="shared" si="25"/>
        <v>Копылов В.</v>
      </c>
      <c r="L53" s="46" t="str">
        <f t="shared" si="25"/>
        <v>Сухарев С.</v>
      </c>
      <c r="M53" s="46">
        <f t="shared" si="25"/>
        <v>0</v>
      </c>
      <c r="N53" s="46">
        <f t="shared" si="25"/>
        <v>0</v>
      </c>
      <c r="O53" s="46">
        <f t="shared" si="25"/>
        <v>0</v>
      </c>
      <c r="P53" s="46" t="str">
        <f t="shared" si="25"/>
        <v>Куколь Р.</v>
      </c>
      <c r="Q53" s="46" t="str">
        <f t="shared" si="25"/>
        <v>Сухарев С.</v>
      </c>
      <c r="R53" s="46">
        <f t="shared" si="25"/>
        <v>0</v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>
        <f aca="true" t="shared" si="26" ref="C55:R55">IF(C24=1,CONCATENATE(C57,":",C58," (",C56,") - ",C37," (",C38,"), "),IF(C36=1,CONCATENATE(C57,":",C58," (",C56,") - ",C43," (",C44,"), "),""))</f>
      </c>
      <c r="D55" s="46" t="str">
        <f t="shared" si="26"/>
        <v>1:0 (2) - Реклин А. (штр.), </v>
      </c>
      <c r="E55" s="46">
        <f t="shared" si="26"/>
      </c>
      <c r="F55" s="46">
        <f t="shared" si="26"/>
      </c>
      <c r="G55" s="46">
        <f t="shared" si="26"/>
      </c>
      <c r="H55" s="46">
        <f t="shared" si="26"/>
      </c>
      <c r="I55" s="46">
        <f t="shared" si="26"/>
      </c>
      <c r="J55" s="46">
        <f t="shared" si="26"/>
      </c>
      <c r="K55" s="46" t="str">
        <f t="shared" si="26"/>
        <v>1:1 (9) - Копылов В. (Куколь Р.), </v>
      </c>
      <c r="L55" s="46" t="str">
        <f t="shared" si="26"/>
        <v>2:1 (10) - Сухарев С. (Шалаев А.), </v>
      </c>
      <c r="M55" s="46">
        <f t="shared" si="26"/>
      </c>
      <c r="N55" s="46">
        <f t="shared" si="26"/>
      </c>
      <c r="O55" s="46">
        <f t="shared" si="26"/>
      </c>
      <c r="P55" s="46" t="str">
        <f t="shared" si="26"/>
        <v>2:2 (14) - Куколь Р. (авто), </v>
      </c>
      <c r="Q55" s="46" t="str">
        <f t="shared" si="26"/>
        <v>3:2 (15) - Сухарев С. (Шалаев А.), </v>
      </c>
      <c r="R55" s="46">
        <f t="shared" si="26"/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1</v>
      </c>
      <c r="E57" s="46">
        <f aca="true" t="shared" si="27" ref="E57:R57">D57+COUNTIF(E24,1)</f>
        <v>1</v>
      </c>
      <c r="F57" s="46">
        <f t="shared" si="27"/>
        <v>1</v>
      </c>
      <c r="G57" s="46">
        <f t="shared" si="27"/>
        <v>1</v>
      </c>
      <c r="H57" s="46">
        <f t="shared" si="27"/>
        <v>1</v>
      </c>
      <c r="I57" s="46">
        <f t="shared" si="27"/>
        <v>1</v>
      </c>
      <c r="J57" s="46">
        <f t="shared" si="27"/>
        <v>1</v>
      </c>
      <c r="K57" s="46">
        <f t="shared" si="27"/>
        <v>1</v>
      </c>
      <c r="L57" s="46">
        <f t="shared" si="27"/>
        <v>2</v>
      </c>
      <c r="M57" s="46">
        <f t="shared" si="27"/>
        <v>2</v>
      </c>
      <c r="N57" s="46">
        <f t="shared" si="27"/>
        <v>2</v>
      </c>
      <c r="O57" s="46">
        <f t="shared" si="27"/>
        <v>2</v>
      </c>
      <c r="P57" s="46">
        <f t="shared" si="27"/>
        <v>2</v>
      </c>
      <c r="Q57" s="46">
        <f t="shared" si="27"/>
        <v>3</v>
      </c>
      <c r="R57" s="46">
        <f t="shared" si="27"/>
        <v>3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0</v>
      </c>
      <c r="D58" s="46">
        <f>C58+COUNTIF(D36,1)</f>
        <v>0</v>
      </c>
      <c r="E58" s="46">
        <f aca="true" t="shared" si="28" ref="E58:R58">D58+COUNTIF(E36,1)</f>
        <v>0</v>
      </c>
      <c r="F58" s="46">
        <f t="shared" si="28"/>
        <v>0</v>
      </c>
      <c r="G58" s="46">
        <f t="shared" si="28"/>
        <v>0</v>
      </c>
      <c r="H58" s="46">
        <f t="shared" si="28"/>
        <v>0</v>
      </c>
      <c r="I58" s="46">
        <f t="shared" si="28"/>
        <v>0</v>
      </c>
      <c r="J58" s="46">
        <f t="shared" si="28"/>
        <v>0</v>
      </c>
      <c r="K58" s="46">
        <f t="shared" si="28"/>
        <v>1</v>
      </c>
      <c r="L58" s="46">
        <f t="shared" si="28"/>
        <v>1</v>
      </c>
      <c r="M58" s="46">
        <f t="shared" si="28"/>
        <v>1</v>
      </c>
      <c r="N58" s="46">
        <f t="shared" si="28"/>
        <v>1</v>
      </c>
      <c r="O58" s="46">
        <f t="shared" si="28"/>
        <v>1</v>
      </c>
      <c r="P58" s="46">
        <f t="shared" si="28"/>
        <v>2</v>
      </c>
      <c r="Q58" s="46">
        <f t="shared" si="28"/>
        <v>2</v>
      </c>
      <c r="R58" s="46">
        <f t="shared" si="28"/>
        <v>2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1</v>
      </c>
      <c r="D60" s="46">
        <f aca="true" t="shared" si="29" ref="D60:R60">IF(D8="",0,IF(D3&gt;D9,1,IF(D9&gt;D3,2,0)))</f>
        <v>1</v>
      </c>
      <c r="E60" s="46">
        <f t="shared" si="29"/>
        <v>0</v>
      </c>
      <c r="F60" s="46">
        <f t="shared" si="29"/>
        <v>1</v>
      </c>
      <c r="G60" s="46">
        <f t="shared" si="29"/>
        <v>0</v>
      </c>
      <c r="H60" s="46">
        <f t="shared" si="29"/>
        <v>0</v>
      </c>
      <c r="I60" s="46">
        <f t="shared" si="29"/>
        <v>2</v>
      </c>
      <c r="J60" s="46">
        <f t="shared" si="29"/>
        <v>0</v>
      </c>
      <c r="K60" s="46">
        <f t="shared" si="29"/>
        <v>2</v>
      </c>
      <c r="L60" s="46">
        <f t="shared" si="29"/>
        <v>1</v>
      </c>
      <c r="M60" s="46">
        <f t="shared" si="29"/>
        <v>0</v>
      </c>
      <c r="N60" s="46">
        <f t="shared" si="29"/>
        <v>0</v>
      </c>
      <c r="O60" s="46">
        <f t="shared" si="29"/>
        <v>2</v>
      </c>
      <c r="P60" s="46">
        <f t="shared" si="29"/>
        <v>2</v>
      </c>
      <c r="Q60" s="46">
        <f t="shared" si="29"/>
        <v>1</v>
      </c>
      <c r="R60" s="46">
        <f t="shared" si="29"/>
        <v>1</v>
      </c>
      <c r="S60" s="4">
        <f>COUNTIF(C60:R60,1)</f>
        <v>6</v>
      </c>
      <c r="T60" s="4">
        <f>COUNTIF(C60:R60,2)</f>
        <v>4</v>
      </c>
      <c r="U60" s="77">
        <f>S60/(S60+T60)</f>
        <v>0.6</v>
      </c>
      <c r="V60" s="77">
        <f>1-U60</f>
        <v>0.4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1</v>
      </c>
      <c r="D61" s="46">
        <f aca="true" t="shared" si="30" ref="D61:R61">IF(D8="",0,IF(D30="A",2,IF(OR(D30="B1",D30="C1"),1,3)))</f>
        <v>1</v>
      </c>
      <c r="E61" s="46">
        <f t="shared" si="30"/>
        <v>2</v>
      </c>
      <c r="F61" s="46">
        <f t="shared" si="30"/>
        <v>1</v>
      </c>
      <c r="G61" s="46">
        <f t="shared" si="30"/>
        <v>1</v>
      </c>
      <c r="H61" s="46">
        <f t="shared" si="30"/>
        <v>1</v>
      </c>
      <c r="I61" s="46">
        <f t="shared" si="30"/>
        <v>2</v>
      </c>
      <c r="J61" s="46">
        <f t="shared" si="30"/>
        <v>2</v>
      </c>
      <c r="K61" s="46">
        <f t="shared" si="30"/>
        <v>3</v>
      </c>
      <c r="L61" s="46">
        <f t="shared" si="30"/>
        <v>3</v>
      </c>
      <c r="M61" s="46">
        <f t="shared" si="30"/>
        <v>2</v>
      </c>
      <c r="N61" s="46">
        <f t="shared" si="30"/>
        <v>2</v>
      </c>
      <c r="O61" s="46">
        <f t="shared" si="30"/>
        <v>3</v>
      </c>
      <c r="P61" s="46">
        <f t="shared" si="30"/>
        <v>3</v>
      </c>
      <c r="Q61" s="46">
        <f t="shared" si="30"/>
        <v>3</v>
      </c>
      <c r="R61" s="46">
        <f t="shared" si="30"/>
        <v>1</v>
      </c>
      <c r="S61" s="4">
        <f>COUNTIF(C61:R61,1)</f>
        <v>6</v>
      </c>
      <c r="T61" s="4">
        <f>COUNTIF(C61:R61,2)</f>
        <v>5</v>
      </c>
      <c r="U61" s="4">
        <f>COUNTIF(C61:R61,3)</f>
        <v>5</v>
      </c>
      <c r="V61" s="77">
        <f>S61/SUM($S61:$U61)</f>
        <v>0.375</v>
      </c>
      <c r="W61" s="77">
        <f>T61/SUM($S61:$U61)</f>
        <v>0.3125</v>
      </c>
      <c r="X61" s="77">
        <f>U61/SUM($S61:$U61)</f>
        <v>0.3125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0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0</v>
      </c>
      <c r="F62" s="46">
        <f t="shared" si="31"/>
        <v>0</v>
      </c>
      <c r="G62" s="46">
        <f t="shared" si="31"/>
        <v>0</v>
      </c>
      <c r="H62" s="46">
        <f t="shared" si="31"/>
        <v>0</v>
      </c>
      <c r="I62" s="46">
        <f t="shared" si="31"/>
        <v>0</v>
      </c>
      <c r="J62" s="46">
        <f t="shared" si="31"/>
        <v>0</v>
      </c>
      <c r="K62" s="46">
        <f t="shared" si="31"/>
        <v>-1</v>
      </c>
      <c r="L62" s="46">
        <f t="shared" si="31"/>
        <v>1</v>
      </c>
      <c r="M62" s="46">
        <f t="shared" si="31"/>
        <v>0</v>
      </c>
      <c r="N62" s="46">
        <f t="shared" si="31"/>
        <v>0</v>
      </c>
      <c r="O62" s="46">
        <f t="shared" si="31"/>
        <v>0</v>
      </c>
      <c r="P62" s="46">
        <f t="shared" si="31"/>
        <v>-1</v>
      </c>
      <c r="Q62" s="46">
        <f t="shared" si="31"/>
        <v>1</v>
      </c>
      <c r="R62" s="46">
        <f t="shared" si="31"/>
        <v>0</v>
      </c>
      <c r="S62" s="4">
        <f>SUM(C62:R62)</f>
        <v>0</v>
      </c>
      <c r="T62" s="78">
        <f>(6+ATAN(S4-Лучшие!$E$1)*2/3.14)+T4/2+W4/1.5+S62/3+U4/5</f>
        <v>6.639025976099678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0</v>
      </c>
      <c r="D63" s="46">
        <f aca="true" t="shared" si="32" ref="D63:R65">IF(D$57&gt;C$57,IF(D5=D$8,1,0),IF(D$58&gt;C$58,IF(D5&lt;&gt;D$8,-1,0),0))</f>
        <v>0</v>
      </c>
      <c r="E63" s="46">
        <f t="shared" si="32"/>
        <v>0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0</v>
      </c>
      <c r="J63" s="46">
        <f t="shared" si="32"/>
        <v>0</v>
      </c>
      <c r="K63" s="46">
        <f t="shared" si="32"/>
        <v>0</v>
      </c>
      <c r="L63" s="46">
        <f t="shared" si="32"/>
        <v>1</v>
      </c>
      <c r="M63" s="46">
        <f t="shared" si="32"/>
        <v>0</v>
      </c>
      <c r="N63" s="46">
        <f t="shared" si="32"/>
        <v>0</v>
      </c>
      <c r="O63" s="46">
        <f t="shared" si="32"/>
        <v>0</v>
      </c>
      <c r="P63" s="46">
        <f t="shared" si="32"/>
        <v>-1</v>
      </c>
      <c r="Q63" s="46">
        <f t="shared" si="32"/>
        <v>1</v>
      </c>
      <c r="R63" s="46">
        <f t="shared" si="32"/>
        <v>0</v>
      </c>
      <c r="S63" s="4">
        <f aca="true" t="shared" si="33" ref="S63:S71">SUM(C63:R63)</f>
        <v>1</v>
      </c>
      <c r="T63" s="78">
        <f>(6+ATAN(S5-Лучшие!$E$1)*2/3.14)+T5/2+W5/1.5+S63/3+U5/5</f>
        <v>6.372359309433011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0</v>
      </c>
      <c r="D64" s="46">
        <f t="shared" si="32"/>
        <v>0</v>
      </c>
      <c r="E64" s="46">
        <f t="shared" si="32"/>
        <v>0</v>
      </c>
      <c r="F64" s="46">
        <f t="shared" si="32"/>
        <v>0</v>
      </c>
      <c r="G64" s="46">
        <f t="shared" si="32"/>
        <v>0</v>
      </c>
      <c r="H64" s="46">
        <f t="shared" si="32"/>
        <v>0</v>
      </c>
      <c r="I64" s="46">
        <f t="shared" si="32"/>
        <v>0</v>
      </c>
      <c r="J64" s="46">
        <f t="shared" si="32"/>
        <v>0</v>
      </c>
      <c r="K64" s="46">
        <f t="shared" si="32"/>
        <v>0</v>
      </c>
      <c r="L64" s="46">
        <f t="shared" si="32"/>
        <v>0</v>
      </c>
      <c r="M64" s="46">
        <f t="shared" si="32"/>
        <v>0</v>
      </c>
      <c r="N64" s="46">
        <f t="shared" si="32"/>
        <v>0</v>
      </c>
      <c r="O64" s="46">
        <f t="shared" si="32"/>
        <v>0</v>
      </c>
      <c r="P64" s="46">
        <f t="shared" si="32"/>
        <v>-1</v>
      </c>
      <c r="Q64" s="46">
        <f t="shared" si="32"/>
        <v>1</v>
      </c>
      <c r="R64" s="46">
        <f t="shared" si="32"/>
        <v>0</v>
      </c>
      <c r="S64" s="4">
        <f t="shared" si="33"/>
        <v>0</v>
      </c>
      <c r="T64" s="78">
        <f>(6+ATAN(S6-Лучшие!$E$1)*2/3.14)+T6/2+W6/1.5+S64/3+U6/5</f>
        <v>5.639025976099678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0</v>
      </c>
      <c r="D65" s="46">
        <f t="shared" si="32"/>
        <v>1</v>
      </c>
      <c r="E65" s="46">
        <f t="shared" si="32"/>
        <v>0</v>
      </c>
      <c r="F65" s="46">
        <f t="shared" si="32"/>
        <v>0</v>
      </c>
      <c r="G65" s="46">
        <f t="shared" si="32"/>
        <v>0</v>
      </c>
      <c r="H65" s="46">
        <f t="shared" si="32"/>
        <v>0</v>
      </c>
      <c r="I65" s="46">
        <f t="shared" si="32"/>
        <v>0</v>
      </c>
      <c r="J65" s="46">
        <f t="shared" si="32"/>
        <v>0</v>
      </c>
      <c r="K65" s="46">
        <f t="shared" si="32"/>
        <v>-1</v>
      </c>
      <c r="L65" s="46">
        <f t="shared" si="32"/>
        <v>1</v>
      </c>
      <c r="M65" s="46">
        <f t="shared" si="32"/>
        <v>0</v>
      </c>
      <c r="N65" s="46">
        <f t="shared" si="32"/>
        <v>0</v>
      </c>
      <c r="O65" s="46">
        <f t="shared" si="32"/>
        <v>0</v>
      </c>
      <c r="P65" s="46">
        <f t="shared" si="32"/>
        <v>-1</v>
      </c>
      <c r="Q65" s="46">
        <f t="shared" si="32"/>
        <v>0</v>
      </c>
      <c r="R65" s="46">
        <f t="shared" si="32"/>
        <v>0</v>
      </c>
      <c r="S65" s="4">
        <f t="shared" si="33"/>
        <v>0</v>
      </c>
      <c r="T65" s="78">
        <f>(6+ATAN(S7-Лучшие!$E$1)*2/3.14)+T7/2+W7/1.5+S65/3+U7/5</f>
        <v>6.722147136040705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-1</v>
      </c>
      <c r="E68" s="46">
        <f aca="true" t="shared" si="34" ref="E68:R68">IF(E$58&gt;D$58,IF(E10=E$8,1,0),IF(E$57&gt;D$57,IF(E10&lt;&gt;E$8,-1,0),0))</f>
        <v>0</v>
      </c>
      <c r="F68" s="46">
        <f t="shared" si="34"/>
        <v>0</v>
      </c>
      <c r="G68" s="46">
        <f t="shared" si="34"/>
        <v>0</v>
      </c>
      <c r="H68" s="46">
        <f t="shared" si="34"/>
        <v>0</v>
      </c>
      <c r="I68" s="46">
        <f t="shared" si="34"/>
        <v>0</v>
      </c>
      <c r="J68" s="46">
        <f t="shared" si="34"/>
        <v>0</v>
      </c>
      <c r="K68" s="46">
        <f t="shared" si="34"/>
        <v>1</v>
      </c>
      <c r="L68" s="46">
        <f t="shared" si="34"/>
        <v>-1</v>
      </c>
      <c r="M68" s="46">
        <f t="shared" si="34"/>
        <v>0</v>
      </c>
      <c r="N68" s="46">
        <f t="shared" si="34"/>
        <v>0</v>
      </c>
      <c r="O68" s="46">
        <f t="shared" si="34"/>
        <v>0</v>
      </c>
      <c r="P68" s="46">
        <f t="shared" si="34"/>
        <v>0</v>
      </c>
      <c r="Q68" s="46">
        <f t="shared" si="34"/>
        <v>-1</v>
      </c>
      <c r="R68" s="46">
        <f t="shared" si="34"/>
        <v>0</v>
      </c>
      <c r="S68" s="4">
        <f t="shared" si="33"/>
        <v>-2</v>
      </c>
      <c r="T68" s="78">
        <f>(6+ATAN(S10-Лучшие!$E$1)*2/3.14)+T10/2+W10/1.5+S68/3+U10/5</f>
        <v>7.388813802707371</v>
      </c>
    </row>
    <row r="69" spans="3:20" ht="15" hidden="1">
      <c r="C69" s="46">
        <f>IF(C$58&gt;A$58,IF(C11=C$8,1,0),IF(C$57&gt;A$57,IF(C11&lt;&gt;C$8,-1,0),0))</f>
        <v>0</v>
      </c>
      <c r="D69" s="46">
        <f aca="true" t="shared" si="35" ref="D69:R71">IF(D$58&gt;C$58,IF(D11=D$8,1,0),IF(D$57&gt;C$57,IF(D11&lt;&gt;D$8,-1,0),0))</f>
        <v>-1</v>
      </c>
      <c r="E69" s="46">
        <f t="shared" si="35"/>
        <v>0</v>
      </c>
      <c r="F69" s="46">
        <f t="shared" si="35"/>
        <v>0</v>
      </c>
      <c r="G69" s="46">
        <f t="shared" si="35"/>
        <v>0</v>
      </c>
      <c r="H69" s="46">
        <f t="shared" si="35"/>
        <v>0</v>
      </c>
      <c r="I69" s="46">
        <f t="shared" si="35"/>
        <v>0</v>
      </c>
      <c r="J69" s="46">
        <f t="shared" si="35"/>
        <v>0</v>
      </c>
      <c r="K69" s="46">
        <f t="shared" si="35"/>
        <v>1</v>
      </c>
      <c r="L69" s="46">
        <f t="shared" si="35"/>
        <v>-1</v>
      </c>
      <c r="M69" s="46">
        <f t="shared" si="35"/>
        <v>0</v>
      </c>
      <c r="N69" s="46">
        <f t="shared" si="35"/>
        <v>0</v>
      </c>
      <c r="O69" s="46">
        <f t="shared" si="35"/>
        <v>0</v>
      </c>
      <c r="P69" s="46">
        <f t="shared" si="35"/>
        <v>1</v>
      </c>
      <c r="Q69" s="46">
        <f t="shared" si="35"/>
        <v>-1</v>
      </c>
      <c r="R69" s="46">
        <f t="shared" si="35"/>
        <v>0</v>
      </c>
      <c r="S69" s="4">
        <f t="shared" si="33"/>
        <v>-1</v>
      </c>
      <c r="T69" s="78">
        <f>(6+ATAN(S11-Лучшие!$E$1)*2/3.14)+T11/2+W11/1.5+S69/3+U11/5</f>
        <v>5.537093344444381</v>
      </c>
    </row>
    <row r="70" spans="3:20" ht="15" hidden="1">
      <c r="C70" s="46">
        <f>IF(C$58&gt;A$58,IF(C12=C$8,1,0),IF(C$57&gt;A$57,IF(C12&lt;&gt;C$8,-1,0),0))</f>
        <v>0</v>
      </c>
      <c r="D70" s="46">
        <f t="shared" si="35"/>
        <v>-1</v>
      </c>
      <c r="E70" s="46">
        <f t="shared" si="35"/>
        <v>0</v>
      </c>
      <c r="F70" s="46">
        <f t="shared" si="35"/>
        <v>0</v>
      </c>
      <c r="G70" s="46">
        <f t="shared" si="35"/>
        <v>0</v>
      </c>
      <c r="H70" s="46">
        <f t="shared" si="35"/>
        <v>0</v>
      </c>
      <c r="I70" s="46">
        <f t="shared" si="35"/>
        <v>0</v>
      </c>
      <c r="J70" s="46">
        <f t="shared" si="35"/>
        <v>0</v>
      </c>
      <c r="K70" s="46">
        <f t="shared" si="35"/>
        <v>1</v>
      </c>
      <c r="L70" s="46">
        <f t="shared" si="35"/>
        <v>-1</v>
      </c>
      <c r="M70" s="46">
        <f t="shared" si="35"/>
        <v>0</v>
      </c>
      <c r="N70" s="46">
        <f t="shared" si="35"/>
        <v>0</v>
      </c>
      <c r="O70" s="46">
        <f t="shared" si="35"/>
        <v>0</v>
      </c>
      <c r="P70" s="46">
        <f t="shared" si="35"/>
        <v>0</v>
      </c>
      <c r="Q70" s="46">
        <f t="shared" si="35"/>
        <v>-1</v>
      </c>
      <c r="R70" s="46">
        <f t="shared" si="35"/>
        <v>0</v>
      </c>
      <c r="S70" s="4">
        <f t="shared" si="33"/>
        <v>-2</v>
      </c>
      <c r="T70" s="78">
        <f>(6+ATAN(S12-Лучшие!$E$1)*2/3.14)+T12/2+W12/1.5+S70/3+U12/5</f>
        <v>5.755480469374038</v>
      </c>
    </row>
    <row r="71" spans="3:20" ht="15" hidden="1">
      <c r="C71" s="46">
        <f>IF(C$58&gt;A$58,IF(C13=C$8,1,0),IF(C$57&gt;A$57,IF(C13&lt;&gt;C$8,-1,0),0))</f>
        <v>0</v>
      </c>
      <c r="D71" s="46">
        <f t="shared" si="35"/>
        <v>-1</v>
      </c>
      <c r="E71" s="46">
        <f t="shared" si="35"/>
        <v>0</v>
      </c>
      <c r="F71" s="46">
        <f t="shared" si="35"/>
        <v>0</v>
      </c>
      <c r="G71" s="46">
        <f t="shared" si="35"/>
        <v>0</v>
      </c>
      <c r="H71" s="46">
        <f t="shared" si="35"/>
        <v>0</v>
      </c>
      <c r="I71" s="46">
        <f t="shared" si="35"/>
        <v>0</v>
      </c>
      <c r="J71" s="46">
        <f t="shared" si="35"/>
        <v>0</v>
      </c>
      <c r="K71" s="46">
        <f t="shared" si="35"/>
        <v>1</v>
      </c>
      <c r="L71" s="46">
        <f t="shared" si="35"/>
        <v>-1</v>
      </c>
      <c r="M71" s="46">
        <f t="shared" si="35"/>
        <v>0</v>
      </c>
      <c r="N71" s="46">
        <f t="shared" si="35"/>
        <v>0</v>
      </c>
      <c r="O71" s="46">
        <f t="shared" si="35"/>
        <v>0</v>
      </c>
      <c r="P71" s="46">
        <f t="shared" si="35"/>
        <v>1</v>
      </c>
      <c r="Q71" s="46">
        <f t="shared" si="35"/>
        <v>-1</v>
      </c>
      <c r="R71" s="46">
        <f t="shared" si="35"/>
        <v>0</v>
      </c>
      <c r="S71" s="4">
        <f t="shared" si="33"/>
        <v>-1</v>
      </c>
      <c r="T71" s="78">
        <f>(6+ATAN(S13-Лучшие!$E$1)*2/3.14)+T13/2+W13/1.5+S71/3+U13/5</f>
        <v>5.037093344444381</v>
      </c>
    </row>
    <row r="72" ht="15" hidden="1"/>
    <row r="73" spans="1:17" ht="15" hidden="1">
      <c r="A73" s="100">
        <f>C73</f>
        <v>6.6</v>
      </c>
      <c r="B73" s="6" t="str">
        <f>B4</f>
        <v>Сухарев С.</v>
      </c>
      <c r="C73" s="79">
        <f>ROUND(T62,1)</f>
        <v>6.6</v>
      </c>
      <c r="D73" s="79">
        <f>MAX(C73:C80)</f>
        <v>7.4</v>
      </c>
      <c r="E73" s="80" t="str">
        <f>VLOOKUP(D73,A73:B80,2,0)</f>
        <v>Копылов В.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36" ref="A74:A80">C74</f>
        <v>6.4</v>
      </c>
      <c r="B74" s="6" t="str">
        <f>B5</f>
        <v>Шалаев А.</v>
      </c>
      <c r="C74" s="79">
        <f>ROUND(T63,1)</f>
        <v>6.4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36"/>
        <v>5.6</v>
      </c>
      <c r="B75" s="6" t="str">
        <f>B6</f>
        <v>Шкирин В.</v>
      </c>
      <c r="C75" s="79">
        <f>ROUND(T64,1)</f>
        <v>5.6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36"/>
        <v>6.7</v>
      </c>
      <c r="B76" s="6" t="str">
        <f>B7</f>
        <v>Реклин А.</v>
      </c>
      <c r="C76" s="79">
        <f>ROUND(T65,1)</f>
        <v>6.7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36"/>
        <v>7.4</v>
      </c>
      <c r="B77" s="6" t="str">
        <f>B10</f>
        <v>Копылов В.</v>
      </c>
      <c r="C77" s="79">
        <f>ROUND(T68,1)</f>
        <v>7.4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36"/>
        <v>5.5</v>
      </c>
      <c r="B78" s="6" t="str">
        <f>B11</f>
        <v>Куколь Р.</v>
      </c>
      <c r="C78" s="79">
        <f>ROUND(T69,1)</f>
        <v>5.5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36"/>
        <v>5.8</v>
      </c>
      <c r="B79" s="6" t="str">
        <f>B12</f>
        <v>авто</v>
      </c>
      <c r="C79" s="79">
        <f>ROUND(T70,1)</f>
        <v>5.8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36"/>
        <v>5</v>
      </c>
      <c r="B80" s="6" t="str">
        <f>B13</f>
        <v>авто</v>
      </c>
      <c r="C80" s="79">
        <f>ROUND(T71,1)</f>
        <v>5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5 : 2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Копылов В. - 7.4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6 : 4 (60% - 40%)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0.3125</v>
      </c>
      <c r="E86" s="132"/>
      <c r="F86" s="134">
        <f>W61</f>
        <v>0.3125</v>
      </c>
      <c r="G86" s="135"/>
      <c r="H86" s="137">
        <f>V61</f>
        <v>0.375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B15:W16"/>
    <mergeCell ref="B17:W19"/>
    <mergeCell ref="B20:W20"/>
    <mergeCell ref="B21:W21"/>
    <mergeCell ref="D86:E87"/>
    <mergeCell ref="F86:G87"/>
    <mergeCell ref="H86:I87"/>
    <mergeCell ref="E83:G83"/>
    <mergeCell ref="E84:J8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  <mergeCell ref="A2:B2"/>
  </mergeCells>
  <conditionalFormatting sqref="C4:R7 C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J91"/>
  <sheetViews>
    <sheetView zoomScalePageLayoutView="0" workbookViewId="0" topLeftCell="A1">
      <selection activeCell="Z16" sqref="Z16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"Сатурн" - "Торпедо"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Матчи!B62</f>
        <v>"Сатурн"</v>
      </c>
      <c r="C3" s="15">
        <f>C25</f>
        <v>3</v>
      </c>
      <c r="D3" s="15">
        <f aca="true" t="shared" si="0" ref="D3:R3">D25</f>
        <v>0</v>
      </c>
      <c r="E3" s="15">
        <f t="shared" si="0"/>
        <v>4</v>
      </c>
      <c r="F3" s="15">
        <f t="shared" si="0"/>
        <v>3</v>
      </c>
      <c r="G3" s="15">
        <f t="shared" si="0"/>
        <v>0</v>
      </c>
      <c r="H3" s="15">
        <f t="shared" si="0"/>
        <v>3</v>
      </c>
      <c r="I3" s="15">
        <f t="shared" si="0"/>
        <v>0</v>
      </c>
      <c r="J3" s="16">
        <f t="shared" si="0"/>
        <v>3</v>
      </c>
      <c r="K3" s="17">
        <f t="shared" si="0"/>
        <v>4</v>
      </c>
      <c r="L3" s="15">
        <f t="shared" si="0"/>
        <v>1</v>
      </c>
      <c r="M3" s="15">
        <f t="shared" si="0"/>
        <v>4</v>
      </c>
      <c r="N3" s="15">
        <f t="shared" si="0"/>
        <v>0</v>
      </c>
      <c r="O3" s="15">
        <f t="shared" si="0"/>
        <v>1</v>
      </c>
      <c r="P3" s="15">
        <f t="shared" si="0"/>
        <v>0</v>
      </c>
      <c r="Q3" s="15">
        <f t="shared" si="0"/>
        <v>0</v>
      </c>
      <c r="R3" s="16">
        <f t="shared" si="0"/>
        <v>2</v>
      </c>
      <c r="S3" s="18">
        <f>SUM(S4:S7)</f>
        <v>27</v>
      </c>
      <c r="T3" s="50">
        <f>SUM(T4:T7)</f>
        <v>2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137</v>
      </c>
      <c r="C4" s="24">
        <v>0</v>
      </c>
      <c r="D4" s="24">
        <v>1</v>
      </c>
      <c r="E4" s="24">
        <v>1</v>
      </c>
      <c r="F4" s="24">
        <v>1</v>
      </c>
      <c r="G4" s="24">
        <v>1</v>
      </c>
      <c r="H4" s="24">
        <v>2</v>
      </c>
      <c r="I4" s="24">
        <v>0</v>
      </c>
      <c r="J4" s="25">
        <v>0</v>
      </c>
      <c r="K4" s="26">
        <v>1</v>
      </c>
      <c r="L4" s="24">
        <v>1</v>
      </c>
      <c r="M4" s="24">
        <v>1</v>
      </c>
      <c r="N4" s="24">
        <v>1</v>
      </c>
      <c r="O4" s="24">
        <v>1</v>
      </c>
      <c r="P4" s="24">
        <v>2</v>
      </c>
      <c r="Q4" s="24">
        <v>0</v>
      </c>
      <c r="R4" s="25">
        <v>1</v>
      </c>
      <c r="S4" s="27">
        <f>SUM(C26:R26)</f>
        <v>6</v>
      </c>
      <c r="T4" s="28">
        <f>COUNTIF($C$49:$R$50,B4)</f>
        <v>2</v>
      </c>
      <c r="U4" s="29">
        <f>COUNTIF($C$51:$R$52,B4)</f>
        <v>0</v>
      </c>
      <c r="V4" s="82">
        <f>T62</f>
        <v>7.230412681827778</v>
      </c>
      <c r="W4" s="30">
        <f>COUNTIF(C36:R36,3)</f>
        <v>1</v>
      </c>
      <c r="X4" s="10"/>
      <c r="Y4" s="31">
        <v>1</v>
      </c>
      <c r="Z4" s="51" t="str">
        <f>IF(C$8="",CONCATENATE(C1," (",AB4,"-",AC4,"-",AD4,") - (",AE4,"-",AF4,"-",AG4,")"),D$48)</f>
        <v>"Торпедо" переходит в атаку </v>
      </c>
      <c r="AA4" s="4"/>
      <c r="AB4" s="4">
        <f>COUNTIF($C$4:$C$7,1)</f>
        <v>3</v>
      </c>
      <c r="AC4" s="4">
        <f>COUNTIF($C$4:$C$7,0)</f>
        <v>1</v>
      </c>
      <c r="AD4" s="4">
        <f>COUNTIF($C$4:$C$7,2)</f>
        <v>0</v>
      </c>
      <c r="AE4" s="4">
        <f>COUNTIF($C$10:$C$13,1)</f>
        <v>4</v>
      </c>
      <c r="AF4" s="4">
        <f>COUNTIF($C$10:$C$13,0)</f>
        <v>0</v>
      </c>
      <c r="AG4" s="4">
        <f>COUNTIF($C$10:$C$13,2)</f>
        <v>0</v>
      </c>
      <c r="AH4" s="4">
        <f>IF((SUM(C$57:C$58)-0=0),0,1)</f>
        <v>0</v>
      </c>
      <c r="AI4" s="4"/>
      <c r="AJ4" s="4"/>
    </row>
    <row r="5" spans="1:36" ht="15">
      <c r="A5" s="22"/>
      <c r="B5" s="23" t="s">
        <v>139</v>
      </c>
      <c r="C5" s="24">
        <v>1</v>
      </c>
      <c r="D5" s="24">
        <v>1</v>
      </c>
      <c r="E5" s="24">
        <v>1</v>
      </c>
      <c r="F5" s="24">
        <v>1</v>
      </c>
      <c r="G5" s="24">
        <v>1</v>
      </c>
      <c r="H5" s="24">
        <v>0</v>
      </c>
      <c r="I5" s="24">
        <v>0</v>
      </c>
      <c r="J5" s="25">
        <v>2</v>
      </c>
      <c r="K5" s="26">
        <v>1</v>
      </c>
      <c r="L5" s="24">
        <v>2</v>
      </c>
      <c r="M5" s="24">
        <v>1</v>
      </c>
      <c r="N5" s="24">
        <v>1</v>
      </c>
      <c r="O5" s="24">
        <v>1</v>
      </c>
      <c r="P5" s="24">
        <v>2</v>
      </c>
      <c r="Q5" s="24">
        <v>0</v>
      </c>
      <c r="R5" s="25">
        <v>0</v>
      </c>
      <c r="S5" s="27">
        <f>SUM(C27:R27)</f>
        <v>6</v>
      </c>
      <c r="T5" s="28">
        <f>COUNTIF($C$49:$R$50,B5)</f>
        <v>0</v>
      </c>
      <c r="U5" s="29">
        <f>COUNTIF($C$51:$R$52,B5)</f>
        <v>2</v>
      </c>
      <c r="V5" s="82">
        <f>T63</f>
        <v>5.963746015161111</v>
      </c>
      <c r="W5" s="30"/>
      <c r="X5" s="10"/>
      <c r="Y5" s="31">
        <v>2</v>
      </c>
      <c r="Z5" s="51" t="str">
        <f>IF(D$8="",CONCATENATE(D1," (",AB5,"-",AC5,"-",AD5,") - (",AE5,"-",AF5,"-",AG5,")"),E$48)</f>
        <v>Гол, как говорится, назревает</v>
      </c>
      <c r="AA5" s="4"/>
      <c r="AB5" s="4">
        <f>COUNTIF($D$4:$D$7,1)</f>
        <v>4</v>
      </c>
      <c r="AC5" s="4">
        <f>COUNTIF($D$4:$D$7,0)</f>
        <v>0</v>
      </c>
      <c r="AD5" s="4">
        <f>COUNTIF($D$4:$D$7,2)</f>
        <v>0</v>
      </c>
      <c r="AE5" s="4">
        <f>COUNTIF($D$10:$D$13,1)</f>
        <v>4</v>
      </c>
      <c r="AF5" s="4">
        <f>COUNTIF($D$10:$D$13,0)</f>
        <v>0</v>
      </c>
      <c r="AG5" s="4">
        <f>COUNTIF($D$10:$D$13,2)</f>
        <v>0</v>
      </c>
      <c r="AH5" s="4">
        <f>IF((SUM(D$57:D$58)-SUM(C$57:C$58)=0),0,1)</f>
        <v>0</v>
      </c>
      <c r="AI5" s="4"/>
      <c r="AJ5" s="4"/>
    </row>
    <row r="6" spans="1:36" ht="15">
      <c r="A6" s="22"/>
      <c r="B6" s="23" t="s">
        <v>71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2</v>
      </c>
      <c r="I6" s="24">
        <v>0</v>
      </c>
      <c r="J6" s="25">
        <v>2</v>
      </c>
      <c r="K6" s="26">
        <v>1</v>
      </c>
      <c r="L6" s="24">
        <v>2</v>
      </c>
      <c r="M6" s="24">
        <v>1</v>
      </c>
      <c r="N6" s="24">
        <v>1</v>
      </c>
      <c r="O6" s="24">
        <v>1</v>
      </c>
      <c r="P6" s="24">
        <v>2</v>
      </c>
      <c r="Q6" s="24">
        <v>0</v>
      </c>
      <c r="R6" s="25">
        <v>2</v>
      </c>
      <c r="S6" s="27">
        <f>SUM(C28:R28)</f>
        <v>8</v>
      </c>
      <c r="T6" s="28">
        <f>COUNTIF($C$49:$R$50,B6)</f>
        <v>0</v>
      </c>
      <c r="U6" s="29">
        <f>COUNTIF($C$51:$R$52,B6)</f>
        <v>0</v>
      </c>
      <c r="V6" s="82">
        <f>T64</f>
        <v>5.972359309433011</v>
      </c>
      <c r="W6" s="30"/>
      <c r="X6" s="10"/>
      <c r="Y6" s="31">
        <v>3</v>
      </c>
      <c r="Z6" s="51" t="str">
        <f>IF(E$8="",CONCATENATE(E1," (",AB6,"-",AC6,"-",AD6,") - (",AE6,"-",AF6,"-",AG6,")"),F$48)</f>
        <v>Резкая контратака "Сатурн".  Бьёт Сорокин А.("Сатурн")! ГОЛ!!! Сорокин А. переигрывает голкипера. СЧЁТ 1:0!</v>
      </c>
      <c r="AA6" s="4"/>
      <c r="AB6" s="4">
        <f>COUNTIF($E$4:$E$7,1)</f>
        <v>4</v>
      </c>
      <c r="AC6" s="4">
        <f>COUNTIF($E$4:$E$7,0)</f>
        <v>0</v>
      </c>
      <c r="AD6" s="4">
        <f>COUNTIF($E$4:$E$7,2)</f>
        <v>0</v>
      </c>
      <c r="AE6" s="4">
        <f>COUNTIF($E$10:$E$13,1)</f>
        <v>1</v>
      </c>
      <c r="AF6" s="4">
        <f>COUNTIF($E$10:$E$13,0)</f>
        <v>3</v>
      </c>
      <c r="AG6" s="4">
        <f>COUNTIF($E$10:$E$13,2)</f>
        <v>0</v>
      </c>
      <c r="AH6" s="4">
        <f>IF((SUM(E$57:E$58)-SUM(D$57:D$58)=0),0,1)</f>
        <v>1</v>
      </c>
      <c r="AI6" s="4"/>
      <c r="AJ6" s="4"/>
    </row>
    <row r="7" spans="1:36" ht="15">
      <c r="A7" s="22"/>
      <c r="B7" s="23" t="s">
        <v>142</v>
      </c>
      <c r="C7" s="24">
        <v>1</v>
      </c>
      <c r="D7" s="24">
        <v>1</v>
      </c>
      <c r="E7" s="24">
        <v>1</v>
      </c>
      <c r="F7" s="24">
        <v>0</v>
      </c>
      <c r="G7" s="24">
        <v>1</v>
      </c>
      <c r="H7" s="24">
        <v>2</v>
      </c>
      <c r="I7" s="24">
        <v>0</v>
      </c>
      <c r="J7" s="25">
        <v>2</v>
      </c>
      <c r="K7" s="26">
        <v>1</v>
      </c>
      <c r="L7" s="24">
        <v>0</v>
      </c>
      <c r="M7" s="24">
        <v>1</v>
      </c>
      <c r="N7" s="24">
        <v>1</v>
      </c>
      <c r="O7" s="24">
        <v>2</v>
      </c>
      <c r="P7" s="24">
        <v>2</v>
      </c>
      <c r="Q7" s="24">
        <v>2</v>
      </c>
      <c r="R7" s="25">
        <v>1</v>
      </c>
      <c r="S7" s="27">
        <f>SUM(C29:R29)</f>
        <v>7</v>
      </c>
      <c r="T7" s="28">
        <f>COUNTIF($C$49:$R$50,B7)</f>
        <v>0</v>
      </c>
      <c r="U7" s="29">
        <f>COUNTIF($C$51:$R$52,B7)</f>
        <v>0</v>
      </c>
      <c r="V7" s="82">
        <f>T65</f>
        <v>5.68222064266813</v>
      </c>
      <c r="W7" s="30"/>
      <c r="X7" s="10"/>
      <c r="Y7" s="31">
        <v>4</v>
      </c>
      <c r="Z7" s="51" t="str">
        <f>IF(F$8="",CONCATENATE(F1," (",AB7,"-",AC7,"-",AD7,") - (",AE7,"-",AF7,"-",AG7,")"),G$48)</f>
        <v>"Торпедо" переходит в атаку </v>
      </c>
      <c r="AA7" s="4"/>
      <c r="AB7" s="4">
        <f>COUNTIF($F$4:$F$7,1)</f>
        <v>3</v>
      </c>
      <c r="AC7" s="4">
        <f>COUNTIF($F$4:$F$7,0)</f>
        <v>1</v>
      </c>
      <c r="AD7" s="4">
        <f>COUNTIF($F$4:$F$7,2)</f>
        <v>0</v>
      </c>
      <c r="AE7" s="4">
        <f>COUNTIF($F$10:$F$13,1)</f>
        <v>4</v>
      </c>
      <c r="AF7" s="4">
        <f>COUNTIF($F$10:$F$13,0)</f>
        <v>0</v>
      </c>
      <c r="AG7" s="4">
        <f>COUNTIF($F$10:$F$13,2)</f>
        <v>0</v>
      </c>
      <c r="AH7" s="4">
        <f>IF((SUM(F$57:F$58)-SUM(E$57:E$58)=0),0,1)</f>
        <v>0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Гол, как говорится, назревает</v>
      </c>
      <c r="AA8" s="4"/>
      <c r="AB8" s="4">
        <f>COUNTIF($G$4:$G$7,1)</f>
        <v>4</v>
      </c>
      <c r="AC8" s="4">
        <f>COUNTIF($G$4:$G$7,0)</f>
        <v>0</v>
      </c>
      <c r="AD8" s="4">
        <f>COUNTIF($G$4:$G$7,2)</f>
        <v>0</v>
      </c>
      <c r="AE8" s="4">
        <f>COUNTIF($G$10:$G$13,1)</f>
        <v>4</v>
      </c>
      <c r="AF8" s="4">
        <f>COUNTIF($G$10:$G$13,0)</f>
        <v>0</v>
      </c>
      <c r="AG8" s="4">
        <f>COUNTIF($G$10:$G$13,2)</f>
        <v>0</v>
      </c>
      <c r="AH8" s="4">
        <f>IF((SUM(G$57:G$58)-SUM(F$57:F$58)=0),0,1)</f>
        <v>0</v>
      </c>
      <c r="AI8" s="4"/>
      <c r="AJ8" s="4"/>
    </row>
    <row r="9" spans="1:36" ht="15">
      <c r="A9" s="13"/>
      <c r="B9" s="14" t="str">
        <f>Матчи!B68</f>
        <v>"Торпедо"</v>
      </c>
      <c r="C9" s="15">
        <f>C31</f>
        <v>4</v>
      </c>
      <c r="D9" s="15">
        <f aca="true" t="shared" si="1" ref="D9:R9">D31</f>
        <v>0</v>
      </c>
      <c r="E9" s="15">
        <f t="shared" si="1"/>
        <v>1</v>
      </c>
      <c r="F9" s="15">
        <f t="shared" si="1"/>
        <v>4</v>
      </c>
      <c r="G9" s="15">
        <f t="shared" si="1"/>
        <v>0</v>
      </c>
      <c r="H9" s="15">
        <f t="shared" si="1"/>
        <v>4</v>
      </c>
      <c r="I9" s="15">
        <f t="shared" si="1"/>
        <v>4</v>
      </c>
      <c r="J9" s="16">
        <f t="shared" si="1"/>
        <v>4</v>
      </c>
      <c r="K9" s="17">
        <f t="shared" si="1"/>
        <v>4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0</v>
      </c>
      <c r="R9" s="16">
        <f t="shared" si="1"/>
        <v>2</v>
      </c>
      <c r="S9" s="18">
        <f>SUM(S10:S13)</f>
        <v>27</v>
      </c>
      <c r="T9" s="50">
        <f>SUM(T10:T13)</f>
        <v>1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Пыстин Г.("Торпедо") бьет по воротам! Сорокин А. спасает свою команду</v>
      </c>
      <c r="AA9" s="4"/>
      <c r="AB9" s="4">
        <f>COUNTIF($H$4:$H$7,1)</f>
        <v>0</v>
      </c>
      <c r="AC9" s="4">
        <f>COUNTIF($H$4:$H$7,0)</f>
        <v>1</v>
      </c>
      <c r="AD9" s="4">
        <f>COUNTIF($H$4:$H$7,2)</f>
        <v>3</v>
      </c>
      <c r="AE9" s="4">
        <f>COUNTIF($H$10:$H$13,1)</f>
        <v>0</v>
      </c>
      <c r="AF9" s="4">
        <f>COUNTIF($H$10:$H$13,0)</f>
        <v>0</v>
      </c>
      <c r="AG9" s="4">
        <f>COUNTIF($H$10:$H$13,2)</f>
        <v>4</v>
      </c>
      <c r="AH9" s="4">
        <f>IF((SUM(H$57:H$58)-SUM(G$57:G$58)=0),0,1)</f>
        <v>0</v>
      </c>
      <c r="AI9" s="4"/>
      <c r="AJ9" s="4"/>
    </row>
    <row r="10" spans="1:36" ht="15">
      <c r="A10" s="22"/>
      <c r="B10" s="23" t="s">
        <v>145</v>
      </c>
      <c r="C10" s="24">
        <v>1</v>
      </c>
      <c r="D10" s="24">
        <v>1</v>
      </c>
      <c r="E10" s="24">
        <v>0</v>
      </c>
      <c r="F10" s="24">
        <v>1</v>
      </c>
      <c r="G10" s="24">
        <v>1</v>
      </c>
      <c r="H10" s="24">
        <v>2</v>
      </c>
      <c r="I10" s="24">
        <v>2</v>
      </c>
      <c r="J10" s="25">
        <v>2</v>
      </c>
      <c r="K10" s="26">
        <v>1</v>
      </c>
      <c r="L10" s="24">
        <v>2</v>
      </c>
      <c r="M10" s="24">
        <v>2</v>
      </c>
      <c r="N10" s="24">
        <v>1</v>
      </c>
      <c r="O10" s="24">
        <v>1</v>
      </c>
      <c r="P10" s="24">
        <v>2</v>
      </c>
      <c r="Q10" s="24">
        <v>2</v>
      </c>
      <c r="R10" s="25">
        <v>1</v>
      </c>
      <c r="S10" s="27">
        <f>SUM(C32:R32)</f>
        <v>6</v>
      </c>
      <c r="T10" s="28">
        <f>COUNTIF($C$49:$R$50,B10)</f>
        <v>1</v>
      </c>
      <c r="U10" s="29">
        <f>COUNTIF($C$51:$R$52,B10)</f>
        <v>0</v>
      </c>
      <c r="V10" s="82">
        <f>T68</f>
        <v>5.397079348494445</v>
      </c>
      <c r="W10" s="30">
        <f>COUNTIF(C24:R24,3)</f>
        <v>0</v>
      </c>
      <c r="X10" s="10"/>
      <c r="Y10" s="31">
        <v>7</v>
      </c>
      <c r="Z10" s="51" t="str">
        <f>IF(I$8="",CONCATENATE(I1," (",AB10,"-",AC10,"-",AD10,") - (",AE10,"-",AF10,"-",AG10,")"),J$48)</f>
        <v>Пыстин Г.("Торпедо") забивает ГОЛ! СЧЁТ 1:1!</v>
      </c>
      <c r="AA10" s="4"/>
      <c r="AB10" s="4">
        <f>COUNTIF($I$4:$I$7,1)</f>
        <v>0</v>
      </c>
      <c r="AC10" s="4">
        <f>COUNTIF($I$4:$I$7,0)</f>
        <v>4</v>
      </c>
      <c r="AD10" s="4">
        <f>COUNTIF($I$4:$I$7,2)</f>
        <v>0</v>
      </c>
      <c r="AE10" s="4">
        <f>COUNTIF($I$10:$I$13,1)</f>
        <v>0</v>
      </c>
      <c r="AF10" s="4">
        <f>COUNTIF($I$10:$I$13,0)</f>
        <v>0</v>
      </c>
      <c r="AG10" s="4">
        <f>COUNTIF($I$10:$I$13,2)</f>
        <v>4</v>
      </c>
      <c r="AH10" s="4">
        <f>IF((SUM(I$57:I$58)-SUM(H$57:H$58)=0),0,1)</f>
        <v>1</v>
      </c>
      <c r="AI10" s="4"/>
      <c r="AJ10" s="4"/>
    </row>
    <row r="11" spans="1:36" ht="15">
      <c r="A11" s="22"/>
      <c r="B11" s="23" t="s">
        <v>147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2</v>
      </c>
      <c r="I11" s="24">
        <v>2</v>
      </c>
      <c r="J11" s="25">
        <v>2</v>
      </c>
      <c r="K11" s="26">
        <v>1</v>
      </c>
      <c r="L11" s="24">
        <v>2</v>
      </c>
      <c r="M11" s="24">
        <v>0</v>
      </c>
      <c r="N11" s="24">
        <v>1</v>
      </c>
      <c r="O11" s="24">
        <v>1</v>
      </c>
      <c r="P11" s="24">
        <v>2</v>
      </c>
      <c r="Q11" s="24">
        <v>0</v>
      </c>
      <c r="R11" s="25">
        <v>0</v>
      </c>
      <c r="S11" s="27">
        <f>SUM(C33:R33)</f>
        <v>7</v>
      </c>
      <c r="T11" s="28">
        <f>COUNTIF($C$49:$R$50,B11)</f>
        <v>0</v>
      </c>
      <c r="U11" s="29">
        <f>COUNTIF($C$51:$R$52,B11)</f>
        <v>1</v>
      </c>
      <c r="V11" s="82">
        <f>T69</f>
        <v>5.5488873093347975</v>
      </c>
      <c r="W11" s="30"/>
      <c r="X11" s="10"/>
      <c r="Y11" s="31">
        <v>8</v>
      </c>
      <c r="Z11" s="51" t="str">
        <f>IF(J$8="",CONCATENATE(J1," (",AB11,"-",AC11,"-",AD11,") - (",AE11,"-",AF11,"-",AG11,")"),K$48)</f>
        <v>"Торпедо" переходит в атаку </v>
      </c>
      <c r="AA11" s="4"/>
      <c r="AB11" s="4">
        <f>COUNTIF($J$4:$J$7,1)</f>
        <v>0</v>
      </c>
      <c r="AC11" s="4">
        <f>COUNTIF($J$4:$J$7,0)</f>
        <v>1</v>
      </c>
      <c r="AD11" s="4">
        <f>COUNTIF($J$4:$J$7,2)</f>
        <v>3</v>
      </c>
      <c r="AE11" s="4">
        <f>COUNTIF($J$10:$J$13,1)</f>
        <v>0</v>
      </c>
      <c r="AF11" s="4">
        <f>COUNTIF($J$10:$J$13,0)</f>
        <v>0</v>
      </c>
      <c r="AG11" s="4">
        <f>COUNTIF($J$10:$J$13,2)</f>
        <v>4</v>
      </c>
      <c r="AH11" s="4">
        <f>IF((SUM(J$57:J$58)-SUM(I$57:I$58)=0),0,1)</f>
        <v>0</v>
      </c>
      <c r="AI11" s="4"/>
      <c r="AJ11" s="4"/>
    </row>
    <row r="12" spans="1:36" ht="15">
      <c r="A12" s="22"/>
      <c r="B12" s="23" t="s">
        <v>149</v>
      </c>
      <c r="C12" s="24">
        <v>1</v>
      </c>
      <c r="D12" s="24">
        <v>1</v>
      </c>
      <c r="E12" s="24">
        <v>0</v>
      </c>
      <c r="F12" s="24">
        <v>1</v>
      </c>
      <c r="G12" s="24">
        <v>1</v>
      </c>
      <c r="H12" s="24">
        <v>2</v>
      </c>
      <c r="I12" s="24">
        <v>2</v>
      </c>
      <c r="J12" s="25">
        <v>2</v>
      </c>
      <c r="K12" s="26">
        <v>1</v>
      </c>
      <c r="L12" s="24">
        <v>2</v>
      </c>
      <c r="M12" s="24">
        <v>2</v>
      </c>
      <c r="N12" s="24">
        <v>1</v>
      </c>
      <c r="O12" s="24">
        <v>1</v>
      </c>
      <c r="P12" s="24">
        <v>2</v>
      </c>
      <c r="Q12" s="24">
        <v>2</v>
      </c>
      <c r="R12" s="25">
        <v>2</v>
      </c>
      <c r="S12" s="27">
        <f>SUM(C34:R34)</f>
        <v>7</v>
      </c>
      <c r="T12" s="28">
        <f>COUNTIF($C$49:$R$50,B12)</f>
        <v>0</v>
      </c>
      <c r="U12" s="29">
        <f>COUNTIF($C$51:$R$52,B12)</f>
        <v>0</v>
      </c>
      <c r="V12" s="82">
        <f>T70</f>
        <v>5.015553976001464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79</v>
      </c>
      <c r="C13" s="39">
        <v>1</v>
      </c>
      <c r="D13" s="39">
        <v>1</v>
      </c>
      <c r="E13" s="39">
        <v>0</v>
      </c>
      <c r="F13" s="39">
        <v>1</v>
      </c>
      <c r="G13" s="39">
        <v>1</v>
      </c>
      <c r="H13" s="39">
        <v>2</v>
      </c>
      <c r="I13" s="39">
        <v>2</v>
      </c>
      <c r="J13" s="40">
        <v>2</v>
      </c>
      <c r="K13" s="41">
        <v>1</v>
      </c>
      <c r="L13" s="39">
        <v>2</v>
      </c>
      <c r="M13" s="39">
        <v>2</v>
      </c>
      <c r="N13" s="39">
        <v>1</v>
      </c>
      <c r="O13" s="39">
        <v>1</v>
      </c>
      <c r="P13" s="39">
        <v>2</v>
      </c>
      <c r="Q13" s="39">
        <v>2</v>
      </c>
      <c r="R13" s="40">
        <v>2</v>
      </c>
      <c r="S13" s="42">
        <f>SUM(C35:R35)</f>
        <v>7</v>
      </c>
      <c r="T13" s="43">
        <f>COUNTIF($C$49:$R$50,B13)</f>
        <v>0</v>
      </c>
      <c r="U13" s="44">
        <f>COUNTIF($C$51:$R$52,B13)</f>
        <v>0</v>
      </c>
      <c r="V13" s="83">
        <f>T71</f>
        <v>5.015553976001464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Мяч остается в центре поля</v>
      </c>
      <c r="AA13" s="4"/>
      <c r="AB13" s="4">
        <f>COUNTIF($K$4:$K$7,1)</f>
        <v>4</v>
      </c>
      <c r="AC13" s="4">
        <f>COUNTIF($K$4:$K$7,0)</f>
        <v>0</v>
      </c>
      <c r="AD13" s="4">
        <f>COUNTIF($K$4:$K$7,2)</f>
        <v>0</v>
      </c>
      <c r="AE13" s="4">
        <f>COUNTIF($K$10:$K$13,1)</f>
        <v>4</v>
      </c>
      <c r="AF13" s="4">
        <f>COUNTIF($K$10:$K$13,0)</f>
        <v>0</v>
      </c>
      <c r="AG13" s="4">
        <f>COUNTIF($K$10:$K$13,2)</f>
        <v>0</v>
      </c>
      <c r="AH13" s="4">
        <f>IF((SUM(K$57:K$58)-SUM(J$57:J$58)=0),0,1)</f>
        <v>0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"Сатурн" переходит в атаку </v>
      </c>
      <c r="AA14" s="4"/>
      <c r="AB14" s="4">
        <f>COUNTIF($L$4:$L$7,1)</f>
        <v>1</v>
      </c>
      <c r="AC14" s="4">
        <f>COUNTIF($L$4:$L$7,0)</f>
        <v>1</v>
      </c>
      <c r="AD14" s="4">
        <f>COUNTIF($L$4:$L$7,2)</f>
        <v>2</v>
      </c>
      <c r="AE14" s="4">
        <f>COUNTIF($L$10:$L$13,1)</f>
        <v>0</v>
      </c>
      <c r="AF14" s="4">
        <f>COUNTIF($L$10:$L$13,0)</f>
        <v>0</v>
      </c>
      <c r="AG14" s="4">
        <f>COUNTIF($L$10:$L$13,2)</f>
        <v>4</v>
      </c>
      <c r="AH14" s="4">
        <f>IF((SUM(L$57:L$58)-SUM(K$57:K$58)=0),0,1)</f>
        <v>0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"Сатурн" - "Торпедо" - 2:1 (1:1)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Сорокин А.("Сатурн") забивает ГОЛ! СЧЁТ 2:1!</v>
      </c>
      <c r="AA15" s="4"/>
      <c r="AB15" s="4">
        <f>COUNTIF($M$4:$M$7,1)</f>
        <v>4</v>
      </c>
      <c r="AC15" s="4">
        <f>COUNTIF($M$4:$M$7,0)</f>
        <v>0</v>
      </c>
      <c r="AD15" s="4">
        <f>COUNTIF($M$4:$M$7,2)</f>
        <v>0</v>
      </c>
      <c r="AE15" s="4">
        <f>COUNTIF($M$10:$M$13,1)</f>
        <v>0</v>
      </c>
      <c r="AF15" s="4">
        <f>COUNTIF($M$10:$M$13,0)</f>
        <v>1</v>
      </c>
      <c r="AG15" s="4">
        <f>COUNTIF($M$10:$M$13,2)</f>
        <v>3</v>
      </c>
      <c r="AH15" s="4">
        <f>IF((SUM(M$57:M$58)-SUM(L$57:L$58)=0),0,1)</f>
        <v>1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Мяч остается в центре поля</v>
      </c>
      <c r="AA16" s="4"/>
      <c r="AB16" s="4">
        <f>COUNTIF($N$4:$N$7,1)</f>
        <v>4</v>
      </c>
      <c r="AC16" s="4">
        <f>COUNTIF($N$4:$N$7,0)</f>
        <v>0</v>
      </c>
      <c r="AD16" s="4">
        <f>COUNTIF($N$4:$N$7,2)</f>
        <v>0</v>
      </c>
      <c r="AE16" s="4">
        <f>COUNTIF($N$10:$N$13,1)</f>
        <v>4</v>
      </c>
      <c r="AF16" s="4">
        <f>COUNTIF($N$10:$N$13,0)</f>
        <v>0</v>
      </c>
      <c r="AG16" s="4">
        <f>COUNTIF($N$10:$N$13,2)</f>
        <v>0</v>
      </c>
      <c r="AH16" s="4">
        <f>IF((SUM(N$57:N$58)-SUM(M$57:M$58)=0),0,1)</f>
        <v>0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1:0 (3) - Сорокин А. (Гроскрейц Г.), 1:1 (7) - Пыстин Г. (Пыстин Б.), 2:1 (11) - Сорокин А. (Гроскрейц Г.),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"Сатурн" переходит в атаку </v>
      </c>
      <c r="AA17" s="4"/>
      <c r="AB17" s="4">
        <f>COUNTIF($O$4:$O$7,1)</f>
        <v>3</v>
      </c>
      <c r="AC17" s="4">
        <f>COUNTIF($O$4:$O$7,0)</f>
        <v>0</v>
      </c>
      <c r="AD17" s="4">
        <f>COUNTIF($O$4:$O$7,2)</f>
        <v>1</v>
      </c>
      <c r="AE17" s="4">
        <f>COUNTIF($O$10:$O$13,1)</f>
        <v>4</v>
      </c>
      <c r="AF17" s="4">
        <f>COUNTIF($O$10:$O$13,0)</f>
        <v>0</v>
      </c>
      <c r="AG17" s="4">
        <f>COUNTIF($O$10:$O$13,2)</f>
        <v>0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Гол, как говорится, назревает</v>
      </c>
      <c r="AA18" s="4"/>
      <c r="AB18" s="4">
        <f>COUNTIF($P$4:$P$7,1)</f>
        <v>0</v>
      </c>
      <c r="AC18" s="4">
        <f>COUNTIF($P$4:$P$7,0)</f>
        <v>0</v>
      </c>
      <c r="AD18" s="4">
        <f>COUNTIF($P$4:$P$7,2)</f>
        <v>4</v>
      </c>
      <c r="AE18" s="4">
        <f>COUNTIF($P$10:$P$13,1)</f>
        <v>0</v>
      </c>
      <c r="AF18" s="4">
        <f>COUNTIF($P$10:$P$13,0)</f>
        <v>0</v>
      </c>
      <c r="AG18" s="4">
        <f>COUNTIF($P$10:$P$13,2)</f>
        <v>4</v>
      </c>
      <c r="AH18" s="4">
        <f>IF((SUM(P$57:P$58)-SUM(O$57:O$58)=0),0,1)</f>
        <v>0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Гол, как говорится, назревает</v>
      </c>
      <c r="AA19" s="4"/>
      <c r="AB19" s="4">
        <f>COUNTIF($Q$4:$Q$7,1)</f>
        <v>0</v>
      </c>
      <c r="AC19" s="4">
        <f>COUNTIF($Q$4:$Q$7,0)</f>
        <v>3</v>
      </c>
      <c r="AD19" s="4">
        <f>COUNTIF($Q$4:$Q$7,2)</f>
        <v>1</v>
      </c>
      <c r="AE19" s="4">
        <f>COUNTIF($Q$10:$Q$13,1)</f>
        <v>0</v>
      </c>
      <c r="AF19" s="4">
        <f>COUNTIF($Q$10:$Q$13,0)</f>
        <v>1</v>
      </c>
      <c r="AG19" s="4">
        <f>COUNTIF($Q$10:$Q$13,2)</f>
        <v>3</v>
      </c>
      <c r="AH19" s="4">
        <f>IF((SUM(Q$57:Q$58)-SUM(P$57:P$58)=0),0,1)</f>
        <v>0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"Сатурн" (27): Сорокин А.-6, Гроскрейц Г.-6, Салахов И.-8, Приходько С.-7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Гол, как говорится, назревает</v>
      </c>
      <c r="AA20" s="4"/>
      <c r="AB20" s="4">
        <f>COUNTIF($R$4:$R$7,1)</f>
        <v>2</v>
      </c>
      <c r="AC20" s="4">
        <f>COUNTIF($R$4:$R$7,0)</f>
        <v>1</v>
      </c>
      <c r="AD20" s="4">
        <f>COUNTIF($R$4:$R$7,2)</f>
        <v>1</v>
      </c>
      <c r="AE20" s="4">
        <f>COUNTIF($R$10:$R$13,1)</f>
        <v>1</v>
      </c>
      <c r="AF20" s="4">
        <f>COUNTIF($R$10:$R$13,0)</f>
        <v>1</v>
      </c>
      <c r="AG20" s="4">
        <f>COUNTIF($R$10:$R$13,2)</f>
        <v>2</v>
      </c>
      <c r="AH20" s="4">
        <f>IF((SUM(R$57:R$58)-SUM(Q$57:Q$58)=0),0,1)</f>
        <v>0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"Торпедо" (27): Пыстин Г.-6, Пыстин Б.-7, Баранов Н.-7, авто-7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0</v>
      </c>
      <c r="D24" s="46">
        <f aca="true" t="shared" si="2" ref="D24:R24">IF(D30="G1",1,IF(AND(D30="C1",D32=0),1,IF(AND(D30="C1",D32=1),3,0)))</f>
        <v>0</v>
      </c>
      <c r="E24" s="46">
        <f t="shared" si="2"/>
        <v>1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1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0</v>
      </c>
      <c r="S24" s="46">
        <f>COUNTIF(C24:J24,1)</f>
        <v>1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3</v>
      </c>
      <c r="D25" s="46">
        <f aca="true" t="shared" si="3" ref="D25:Q25">SUM(D26:D29)</f>
        <v>0</v>
      </c>
      <c r="E25" s="46">
        <f t="shared" si="3"/>
        <v>4</v>
      </c>
      <c r="F25" s="46">
        <f t="shared" si="3"/>
        <v>3</v>
      </c>
      <c r="G25" s="46">
        <f t="shared" si="3"/>
        <v>0</v>
      </c>
      <c r="H25" s="46">
        <f t="shared" si="3"/>
        <v>3</v>
      </c>
      <c r="I25" s="46">
        <f t="shared" si="3"/>
        <v>0</v>
      </c>
      <c r="J25" s="46">
        <f t="shared" si="3"/>
        <v>3</v>
      </c>
      <c r="K25" s="46">
        <f t="shared" si="3"/>
        <v>4</v>
      </c>
      <c r="L25" s="46">
        <f t="shared" si="3"/>
        <v>1</v>
      </c>
      <c r="M25" s="46">
        <f t="shared" si="3"/>
        <v>4</v>
      </c>
      <c r="N25" s="46">
        <f t="shared" si="3"/>
        <v>0</v>
      </c>
      <c r="O25" s="46">
        <f t="shared" si="3"/>
        <v>1</v>
      </c>
      <c r="P25" s="46">
        <f t="shared" si="3"/>
        <v>0</v>
      </c>
      <c r="Q25" s="46">
        <f t="shared" si="3"/>
        <v>0</v>
      </c>
      <c r="R25" s="46">
        <f>SUM(R26:R29)+1</f>
        <v>2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0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1</v>
      </c>
      <c r="G26" s="46">
        <f t="shared" si="4"/>
        <v>0</v>
      </c>
      <c r="H26" s="46">
        <f t="shared" si="4"/>
        <v>1</v>
      </c>
      <c r="I26" s="46">
        <f t="shared" si="4"/>
        <v>0</v>
      </c>
      <c r="J26" s="46">
        <f t="shared" si="4"/>
        <v>0</v>
      </c>
      <c r="K26" s="46">
        <f t="shared" si="4"/>
        <v>1</v>
      </c>
      <c r="L26" s="46">
        <f t="shared" si="4"/>
        <v>1</v>
      </c>
      <c r="M26" s="46">
        <f t="shared" si="4"/>
        <v>1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0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1</v>
      </c>
      <c r="D27" s="46">
        <f t="shared" si="5"/>
        <v>0</v>
      </c>
      <c r="E27" s="46">
        <f t="shared" si="5"/>
        <v>1</v>
      </c>
      <c r="F27" s="46">
        <f t="shared" si="5"/>
        <v>1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1</v>
      </c>
      <c r="K27" s="46">
        <f t="shared" si="5"/>
        <v>1</v>
      </c>
      <c r="L27" s="46">
        <f t="shared" si="5"/>
        <v>0</v>
      </c>
      <c r="M27" s="46">
        <f t="shared" si="5"/>
        <v>1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0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1</v>
      </c>
      <c r="D28" s="46">
        <f t="shared" si="5"/>
        <v>0</v>
      </c>
      <c r="E28" s="46">
        <f t="shared" si="5"/>
        <v>1</v>
      </c>
      <c r="F28" s="46">
        <f t="shared" si="5"/>
        <v>1</v>
      </c>
      <c r="G28" s="46">
        <f t="shared" si="5"/>
        <v>0</v>
      </c>
      <c r="H28" s="46">
        <f t="shared" si="5"/>
        <v>1</v>
      </c>
      <c r="I28" s="46">
        <f t="shared" si="5"/>
        <v>0</v>
      </c>
      <c r="J28" s="46">
        <f t="shared" si="5"/>
        <v>1</v>
      </c>
      <c r="K28" s="46">
        <f t="shared" si="5"/>
        <v>1</v>
      </c>
      <c r="L28" s="46">
        <f t="shared" si="5"/>
        <v>0</v>
      </c>
      <c r="M28" s="46">
        <f t="shared" si="5"/>
        <v>1</v>
      </c>
      <c r="N28" s="46">
        <f t="shared" si="5"/>
        <v>0</v>
      </c>
      <c r="O28" s="46">
        <f t="shared" si="5"/>
        <v>0</v>
      </c>
      <c r="P28" s="46">
        <f t="shared" si="5"/>
        <v>0</v>
      </c>
      <c r="Q28" s="46">
        <f t="shared" si="5"/>
        <v>0</v>
      </c>
      <c r="R28" s="46">
        <f t="shared" si="5"/>
        <v>1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1</v>
      </c>
      <c r="D29" s="46">
        <f t="shared" si="5"/>
        <v>0</v>
      </c>
      <c r="E29" s="46">
        <f t="shared" si="5"/>
        <v>1</v>
      </c>
      <c r="F29" s="46">
        <f t="shared" si="5"/>
        <v>0</v>
      </c>
      <c r="G29" s="46">
        <f t="shared" si="5"/>
        <v>0</v>
      </c>
      <c r="H29" s="46">
        <f t="shared" si="5"/>
        <v>1</v>
      </c>
      <c r="I29" s="46">
        <f t="shared" si="5"/>
        <v>0</v>
      </c>
      <c r="J29" s="46">
        <f t="shared" si="5"/>
        <v>1</v>
      </c>
      <c r="K29" s="46">
        <f t="shared" si="5"/>
        <v>1</v>
      </c>
      <c r="L29" s="46">
        <f t="shared" si="5"/>
        <v>0</v>
      </c>
      <c r="M29" s="46">
        <f t="shared" si="5"/>
        <v>1</v>
      </c>
      <c r="N29" s="46">
        <f t="shared" si="5"/>
        <v>0</v>
      </c>
      <c r="O29" s="46">
        <f t="shared" si="5"/>
        <v>1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B2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B2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C1</v>
      </c>
      <c r="F30" s="46" t="str">
        <f t="shared" si="6"/>
        <v>B2</v>
      </c>
      <c r="G30" s="46" t="str">
        <f t="shared" si="6"/>
        <v>B2</v>
      </c>
      <c r="H30" s="46" t="str">
        <f t="shared" si="6"/>
        <v>C2</v>
      </c>
      <c r="I30" s="46" t="str">
        <f t="shared" si="6"/>
        <v>G2</v>
      </c>
      <c r="J30" s="46" t="str">
        <f t="shared" si="6"/>
        <v>B2</v>
      </c>
      <c r="K30" s="46" t="str">
        <f>IF(K25=K31,"A",IF(K25-K31=1,"B1",IF(K25-K31=2,"C1",IF(K25-K31&gt;2,"G1",IF(K31-K25=1,"B2",IF(K31-K25=2,"C2",IF(K31-K25&gt;2,"G2")))))))</f>
        <v>A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B1</v>
      </c>
      <c r="M30" s="46" t="str">
        <f t="shared" si="7"/>
        <v>G1</v>
      </c>
      <c r="N30" s="46" t="str">
        <f t="shared" si="7"/>
        <v>A</v>
      </c>
      <c r="O30" s="46" t="str">
        <f t="shared" si="7"/>
        <v>B1</v>
      </c>
      <c r="P30" s="46" t="str">
        <f t="shared" si="7"/>
        <v>B1</v>
      </c>
      <c r="Q30" s="46" t="str">
        <f t="shared" si="7"/>
        <v>B1</v>
      </c>
      <c r="R30" s="46" t="str">
        <f t="shared" si="7"/>
        <v>B1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4</v>
      </c>
      <c r="D31" s="46">
        <f aca="true" t="shared" si="8" ref="D31:R31">SUM(D32:D35)</f>
        <v>0</v>
      </c>
      <c r="E31" s="46">
        <f t="shared" si="8"/>
        <v>1</v>
      </c>
      <c r="F31" s="46">
        <f t="shared" si="8"/>
        <v>4</v>
      </c>
      <c r="G31" s="46">
        <f t="shared" si="8"/>
        <v>0</v>
      </c>
      <c r="H31" s="46">
        <f t="shared" si="8"/>
        <v>4</v>
      </c>
      <c r="I31" s="46">
        <f t="shared" si="8"/>
        <v>4</v>
      </c>
      <c r="J31" s="46">
        <f t="shared" si="8"/>
        <v>4</v>
      </c>
      <c r="K31" s="46">
        <f t="shared" si="8"/>
        <v>4</v>
      </c>
      <c r="L31" s="46">
        <f t="shared" si="8"/>
        <v>0</v>
      </c>
      <c r="M31" s="46">
        <f t="shared" si="8"/>
        <v>0</v>
      </c>
      <c r="N31" s="46">
        <f t="shared" si="8"/>
        <v>0</v>
      </c>
      <c r="O31" s="46">
        <f t="shared" si="8"/>
        <v>0</v>
      </c>
      <c r="P31" s="46">
        <f t="shared" si="8"/>
        <v>0</v>
      </c>
      <c r="Q31" s="46">
        <f t="shared" si="8"/>
        <v>0</v>
      </c>
      <c r="R31" s="46">
        <f t="shared" si="8"/>
        <v>2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1</v>
      </c>
      <c r="D32" s="46">
        <f t="shared" si="5"/>
        <v>0</v>
      </c>
      <c r="E32" s="46">
        <f t="shared" si="5"/>
        <v>0</v>
      </c>
      <c r="F32" s="46">
        <f t="shared" si="5"/>
        <v>1</v>
      </c>
      <c r="G32" s="46">
        <f t="shared" si="5"/>
        <v>0</v>
      </c>
      <c r="H32" s="46">
        <f t="shared" si="5"/>
        <v>1</v>
      </c>
      <c r="I32" s="46">
        <f t="shared" si="5"/>
        <v>1</v>
      </c>
      <c r="J32" s="46">
        <f t="shared" si="5"/>
        <v>1</v>
      </c>
      <c r="K32" s="46">
        <f t="shared" si="5"/>
        <v>1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1</v>
      </c>
      <c r="D33" s="46">
        <f t="shared" si="5"/>
        <v>0</v>
      </c>
      <c r="E33" s="46">
        <f t="shared" si="5"/>
        <v>1</v>
      </c>
      <c r="F33" s="46">
        <f t="shared" si="5"/>
        <v>1</v>
      </c>
      <c r="G33" s="46">
        <f t="shared" si="5"/>
        <v>0</v>
      </c>
      <c r="H33" s="46">
        <f t="shared" si="5"/>
        <v>1</v>
      </c>
      <c r="I33" s="46">
        <f t="shared" si="5"/>
        <v>1</v>
      </c>
      <c r="J33" s="46">
        <f t="shared" si="5"/>
        <v>1</v>
      </c>
      <c r="K33" s="46">
        <f t="shared" si="5"/>
        <v>1</v>
      </c>
      <c r="L33" s="46">
        <f t="shared" si="5"/>
        <v>0</v>
      </c>
      <c r="M33" s="46">
        <f t="shared" si="5"/>
        <v>0</v>
      </c>
      <c r="N33" s="46">
        <f t="shared" si="5"/>
        <v>0</v>
      </c>
      <c r="O33" s="46">
        <f t="shared" si="5"/>
        <v>0</v>
      </c>
      <c r="P33" s="46">
        <f t="shared" si="5"/>
        <v>0</v>
      </c>
      <c r="Q33" s="46">
        <f t="shared" si="5"/>
        <v>0</v>
      </c>
      <c r="R33" s="46">
        <f t="shared" si="5"/>
        <v>0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1</v>
      </c>
      <c r="D34" s="46">
        <f t="shared" si="5"/>
        <v>0</v>
      </c>
      <c r="E34" s="46">
        <f t="shared" si="5"/>
        <v>0</v>
      </c>
      <c r="F34" s="46">
        <f t="shared" si="5"/>
        <v>1</v>
      </c>
      <c r="G34" s="46">
        <f t="shared" si="5"/>
        <v>0</v>
      </c>
      <c r="H34" s="46">
        <f t="shared" si="5"/>
        <v>1</v>
      </c>
      <c r="I34" s="46">
        <f t="shared" si="5"/>
        <v>1</v>
      </c>
      <c r="J34" s="46">
        <f t="shared" si="5"/>
        <v>1</v>
      </c>
      <c r="K34" s="46">
        <f t="shared" si="5"/>
        <v>1</v>
      </c>
      <c r="L34" s="46">
        <f t="shared" si="5"/>
        <v>0</v>
      </c>
      <c r="M34" s="46">
        <f t="shared" si="5"/>
        <v>0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46">
        <f t="shared" si="5"/>
        <v>1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1</v>
      </c>
      <c r="D35" s="46">
        <f t="shared" si="5"/>
        <v>0</v>
      </c>
      <c r="E35" s="46">
        <f t="shared" si="5"/>
        <v>0</v>
      </c>
      <c r="F35" s="46">
        <f t="shared" si="5"/>
        <v>1</v>
      </c>
      <c r="G35" s="46">
        <f t="shared" si="5"/>
        <v>0</v>
      </c>
      <c r="H35" s="46">
        <f t="shared" si="5"/>
        <v>1</v>
      </c>
      <c r="I35" s="46">
        <f t="shared" si="5"/>
        <v>1</v>
      </c>
      <c r="J35" s="46">
        <f t="shared" si="5"/>
        <v>1</v>
      </c>
      <c r="K35" s="46">
        <f t="shared" si="5"/>
        <v>1</v>
      </c>
      <c r="L35" s="46">
        <f t="shared" si="5"/>
        <v>0</v>
      </c>
      <c r="M35" s="46">
        <f t="shared" si="5"/>
        <v>0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0</v>
      </c>
      <c r="R35" s="46">
        <f t="shared" si="5"/>
        <v>1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0</v>
      </c>
      <c r="D36" s="46">
        <f aca="true" t="shared" si="9" ref="D36:R36">IF(D30="G2",1,IF(AND(D30="C2",D26=0),1,IF(AND(D30="C2",D26=1),3,0)))</f>
        <v>0</v>
      </c>
      <c r="E36" s="46">
        <f t="shared" si="9"/>
        <v>0</v>
      </c>
      <c r="F36" s="46">
        <f t="shared" si="9"/>
        <v>0</v>
      </c>
      <c r="G36" s="46">
        <f t="shared" si="9"/>
        <v>0</v>
      </c>
      <c r="H36" s="46">
        <f t="shared" si="9"/>
        <v>3</v>
      </c>
      <c r="I36" s="46">
        <f t="shared" si="9"/>
        <v>1</v>
      </c>
      <c r="J36" s="46">
        <f t="shared" si="9"/>
        <v>0</v>
      </c>
      <c r="K36" s="46">
        <f t="shared" si="9"/>
        <v>0</v>
      </c>
      <c r="L36" s="46">
        <f t="shared" si="9"/>
        <v>0</v>
      </c>
      <c r="M36" s="46">
        <f t="shared" si="9"/>
        <v>0</v>
      </c>
      <c r="N36" s="46">
        <f t="shared" si="9"/>
        <v>0</v>
      </c>
      <c r="O36" s="46">
        <f t="shared" si="9"/>
        <v>0</v>
      </c>
      <c r="P36" s="46">
        <f t="shared" si="9"/>
        <v>0</v>
      </c>
      <c r="Q36" s="46">
        <f t="shared" si="9"/>
        <v>0</v>
      </c>
      <c r="R36" s="46">
        <f t="shared" si="9"/>
        <v>0</v>
      </c>
      <c r="S36" s="46">
        <f>COUNTIF(C36:J36,1)</f>
        <v>1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 t="str">
        <f>IF(C26=1,$B4,IF(C27=1,$B5,IF(C28=1,$B6,IF(C29=1,$B7,""))))</f>
        <v>Гроскрейц Г.</v>
      </c>
      <c r="D37" s="46">
        <f aca="true" t="shared" si="10" ref="D37:R37">IF(D26=1,$B4,IF(D27=1,$B5,IF(D28=1,$B6,IF(D29=1,$B7,""))))</f>
      </c>
      <c r="E37" s="46" t="str">
        <f t="shared" si="10"/>
        <v>Сорокин А.</v>
      </c>
      <c r="F37" s="46" t="str">
        <f t="shared" si="10"/>
        <v>Сорокин А.</v>
      </c>
      <c r="G37" s="46">
        <f t="shared" si="10"/>
      </c>
      <c r="H37" s="46" t="str">
        <f t="shared" si="10"/>
        <v>Сорокин А.</v>
      </c>
      <c r="I37" s="46">
        <f t="shared" si="10"/>
      </c>
      <c r="J37" s="46" t="str">
        <f t="shared" si="10"/>
        <v>Гроскрейц Г.</v>
      </c>
      <c r="K37" s="46" t="str">
        <f t="shared" si="10"/>
        <v>Сорокин А.</v>
      </c>
      <c r="L37" s="46" t="str">
        <f t="shared" si="10"/>
        <v>Сорокин А.</v>
      </c>
      <c r="M37" s="46" t="str">
        <f t="shared" si="10"/>
        <v>Сорокин А.</v>
      </c>
      <c r="N37" s="46">
        <f t="shared" si="10"/>
      </c>
      <c r="O37" s="46" t="str">
        <f t="shared" si="10"/>
        <v>Приходько С.</v>
      </c>
      <c r="P37" s="46">
        <f t="shared" si="10"/>
      </c>
      <c r="Q37" s="46">
        <f t="shared" si="10"/>
      </c>
      <c r="R37" s="46" t="str">
        <f t="shared" si="10"/>
        <v>Салахов И.</v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Салахов И.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Гроскрейц Г.</v>
      </c>
      <c r="F38" s="46" t="str">
        <f aca="true" t="shared" si="11" ref="F38:R38">IF(F26=1,IF(F27=1,$B5,IF(F28=1,$B6,IF(F29=1,$B7,"штр."))),IF(F27=1,IF(F28=1,$B6,IF(F29=1,$B7,"штр.")),IF(F28=1,IF(F29=1,$B7,"штр."),"штр.")))</f>
        <v>Гроскрейц Г.</v>
      </c>
      <c r="G38" s="46" t="str">
        <f t="shared" si="11"/>
        <v>штр.</v>
      </c>
      <c r="H38" s="46" t="str">
        <f t="shared" si="11"/>
        <v>Салахов И.</v>
      </c>
      <c r="I38" s="46" t="str">
        <f t="shared" si="11"/>
        <v>штр.</v>
      </c>
      <c r="J38" s="46" t="str">
        <f t="shared" si="11"/>
        <v>Салахов И.</v>
      </c>
      <c r="K38" s="46" t="str">
        <f t="shared" si="11"/>
        <v>Гроскрейц Г.</v>
      </c>
      <c r="L38" s="46" t="str">
        <f t="shared" si="11"/>
        <v>штр.</v>
      </c>
      <c r="M38" s="46" t="str">
        <f t="shared" si="11"/>
        <v>Гроскрейц Г.</v>
      </c>
      <c r="N38" s="46" t="str">
        <f t="shared" si="11"/>
        <v>штр.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штр.</v>
      </c>
      <c r="R38" s="46" t="str">
        <f t="shared" si="11"/>
        <v>штр.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 ГОЛ!!! Пыстин Г. переигрывает голкипера. СЧЁТ 0:0!</v>
      </c>
      <c r="D39" s="46" t="str">
        <f aca="true" t="shared" si="12" ref="D39:R39">IF(D26=1,CONCATENATE($B4,$W34),CONCATENATE($W35,D43,$X35,D57,":",D58,"!"))</f>
        <v> ГОЛ!!!  переигрывает голкипера. СЧЁТ 0:0!</v>
      </c>
      <c r="E39" s="46" t="str">
        <f t="shared" si="12"/>
        <v>Сорокин А. спасает свою команду</v>
      </c>
      <c r="F39" s="46" t="str">
        <f t="shared" si="12"/>
        <v>Сорокин А. спасает свою команду</v>
      </c>
      <c r="G39" s="46" t="str">
        <f t="shared" si="12"/>
        <v> ГОЛ!!!  переигрывает голкипера. СЧЁТ 1:0!</v>
      </c>
      <c r="H39" s="46" t="str">
        <f t="shared" si="12"/>
        <v>Сорокин А. спасает свою команду</v>
      </c>
      <c r="I39" s="46" t="str">
        <f t="shared" si="12"/>
        <v> ГОЛ!!! Пыстин Г. переигрывает голкипера. СЧЁТ 1:1!</v>
      </c>
      <c r="J39" s="46" t="str">
        <f t="shared" si="12"/>
        <v> ГОЛ!!! Пыстин Г. переигрывает голкипера. СЧЁТ 1:1!</v>
      </c>
      <c r="K39" s="46" t="str">
        <f t="shared" si="12"/>
        <v>Сорокин А. спасает свою команду</v>
      </c>
      <c r="L39" s="46" t="str">
        <f t="shared" si="12"/>
        <v>Сорокин А. спасает свою команду</v>
      </c>
      <c r="M39" s="46" t="str">
        <f t="shared" si="12"/>
        <v>Сорокин А. спасает свою команду</v>
      </c>
      <c r="N39" s="46" t="str">
        <f t="shared" si="12"/>
        <v> ГОЛ!!!  переигрывает голкипера. СЧЁТ 2:1!</v>
      </c>
      <c r="O39" s="46" t="str">
        <f t="shared" si="12"/>
        <v> ГОЛ!!!  переигрывает голкипера. СЧЁТ 2:1!</v>
      </c>
      <c r="P39" s="46" t="str">
        <f t="shared" si="12"/>
        <v> ГОЛ!!!  переигрывает голкипера. СЧЁТ 2:1!</v>
      </c>
      <c r="Q39" s="46" t="str">
        <f t="shared" si="12"/>
        <v> ГОЛ!!!  переигрывает голкипера. СЧЁТ 2:1!</v>
      </c>
      <c r="R39" s="46" t="str">
        <f t="shared" si="12"/>
        <v> ГОЛ!!! Баранов Н. переигрывает голкипера. СЧЁТ 2:1!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"Торпедо" переходит в атаку 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Мяч остается в центре поля</v>
      </c>
      <c r="E40" s="46" t="str">
        <f t="shared" si="13"/>
        <v>Вдруг Сорокин А.("Сатурн") дальним ударом забивает ГОЛ!!! СЧЁТ 1:0!</v>
      </c>
      <c r="F40" s="46" t="str">
        <f t="shared" si="13"/>
        <v>"Торпедо" переходит в атаку </v>
      </c>
      <c r="G40" s="46" t="str">
        <f t="shared" si="13"/>
        <v>Мяч остается в центре поля</v>
      </c>
      <c r="H40" s="46" t="str">
        <f t="shared" si="13"/>
        <v>"Торпедо" переходит в атаку </v>
      </c>
      <c r="I40" s="46" t="str">
        <f t="shared" si="13"/>
        <v>Вдруг Пыстин Г.("Торпедо") дальним ударом забивает ГОЛ!!! СЧЁТ 1:1!</v>
      </c>
      <c r="J40" s="46" t="str">
        <f t="shared" si="13"/>
        <v>"Торпедо" переходит в атаку </v>
      </c>
      <c r="K40" s="46" t="str">
        <f t="shared" si="13"/>
        <v>Мяч остается в центре поля</v>
      </c>
      <c r="L40" s="46" t="str">
        <f t="shared" si="13"/>
        <v>"Сатурн" переходит в атаку </v>
      </c>
      <c r="M40" s="46" t="str">
        <f t="shared" si="13"/>
        <v>Вдруг Сорокин А.("Сатурн") дальним ударом забивает ГОЛ!!! СЧЁТ 2:1!</v>
      </c>
      <c r="N40" s="46" t="str">
        <f t="shared" si="13"/>
        <v>Мяч остается в центре поля</v>
      </c>
      <c r="O40" s="46" t="str">
        <f t="shared" si="13"/>
        <v>"Сатурн" переходит в атаку </v>
      </c>
      <c r="P40" s="46" t="str">
        <f t="shared" si="13"/>
        <v>Мяч остается в центре поля</v>
      </c>
      <c r="Q40" s="46" t="str">
        <f t="shared" si="13"/>
        <v>Мяч остается в центре поля</v>
      </c>
      <c r="R40" s="46" t="str">
        <f t="shared" si="13"/>
        <v>Мяч остается в центре поля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str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B2</v>
      </c>
      <c r="E41" s="46" t="str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C1</v>
      </c>
      <c r="F41" s="46" t="str">
        <f t="shared" si="14"/>
        <v>A</v>
      </c>
      <c r="G41" s="46" t="str">
        <f t="shared" si="14"/>
        <v>B2</v>
      </c>
      <c r="H41" s="46" t="str">
        <f t="shared" si="14"/>
        <v>C2</v>
      </c>
      <c r="I41" s="46" t="str">
        <f t="shared" si="14"/>
        <v>G2</v>
      </c>
      <c r="J41" s="46" t="b">
        <f t="shared" si="14"/>
        <v>0</v>
      </c>
      <c r="K41" s="46" t="str">
        <f t="shared" si="14"/>
        <v>B2</v>
      </c>
      <c r="L41" s="46" t="b">
        <f t="shared" si="14"/>
        <v>0</v>
      </c>
      <c r="M41" s="46" t="str">
        <f t="shared" si="14"/>
        <v>G1</v>
      </c>
      <c r="N41" s="46" t="b">
        <f t="shared" si="14"/>
        <v>0</v>
      </c>
      <c r="O41" s="46" t="b">
        <f t="shared" si="14"/>
        <v>0</v>
      </c>
      <c r="P41" s="46" t="str">
        <f t="shared" si="14"/>
        <v>B1</v>
      </c>
      <c r="Q41" s="46" t="str">
        <f t="shared" si="14"/>
        <v>B1</v>
      </c>
      <c r="R41" s="46" t="str">
        <f t="shared" si="14"/>
        <v>B1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Пыстин Г. спасает свою команду</v>
      </c>
      <c r="D42" s="46" t="str">
        <f aca="true" t="shared" si="15" ref="D42:R42">IF(D32=1,CONCATENATE($B10,$W34),CONCATENATE($W35,D37,$X35,D57,":",D58,"!"))</f>
        <v> ГОЛ!!!  переигрывает голкипера. СЧЁТ 0:0!</v>
      </c>
      <c r="E42" s="46" t="str">
        <f t="shared" si="15"/>
        <v> ГОЛ!!! Сорокин А. переигрывает голкипера. СЧЁТ 1:0!</v>
      </c>
      <c r="F42" s="46" t="str">
        <f t="shared" si="15"/>
        <v>Пыстин Г. спасает свою команду</v>
      </c>
      <c r="G42" s="46" t="str">
        <f t="shared" si="15"/>
        <v> ГОЛ!!!  переигрывает голкипера. СЧЁТ 1:0!</v>
      </c>
      <c r="H42" s="46" t="str">
        <f t="shared" si="15"/>
        <v>Пыстин Г. спасает свою команду</v>
      </c>
      <c r="I42" s="46" t="str">
        <f t="shared" si="15"/>
        <v>Пыстин Г. спасает свою команду</v>
      </c>
      <c r="J42" s="46" t="str">
        <f t="shared" si="15"/>
        <v>Пыстин Г. спасает свою команду</v>
      </c>
      <c r="K42" s="46" t="str">
        <f t="shared" si="15"/>
        <v>Пыстин Г. спасает свою команду</v>
      </c>
      <c r="L42" s="46" t="str">
        <f t="shared" si="15"/>
        <v> ГОЛ!!! Сорокин А. переигрывает голкипера. СЧЁТ 1:1!</v>
      </c>
      <c r="M42" s="46" t="str">
        <f t="shared" si="15"/>
        <v> ГОЛ!!! Сорокин А. переигрывает голкипера. СЧЁТ 2:1!</v>
      </c>
      <c r="N42" s="46" t="str">
        <f t="shared" si="15"/>
        <v> ГОЛ!!!  переигрывает голкипера. СЧЁТ 2:1!</v>
      </c>
      <c r="O42" s="46" t="str">
        <f t="shared" si="15"/>
        <v> ГОЛ!!! Приходько С. переигрывает голкипера. СЧЁТ 2:1!</v>
      </c>
      <c r="P42" s="46" t="str">
        <f t="shared" si="15"/>
        <v> ГОЛ!!!  переигрывает голкипера. СЧЁТ 2:1!</v>
      </c>
      <c r="Q42" s="46" t="str">
        <f t="shared" si="15"/>
        <v> ГОЛ!!!  переигрывает голкипера. СЧЁТ 2:1!</v>
      </c>
      <c r="R42" s="46" t="str">
        <f t="shared" si="15"/>
        <v> ГОЛ!!! Салахов И. переигрывает голкипера. СЧЁТ 2:1!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Пыстин Г.</v>
      </c>
      <c r="D43" s="46">
        <f aca="true" t="shared" si="16" ref="D43:R43">IF(D32=1,$B10,IF(D33=1,$B11,IF(D34=1,$B12,IF(D35=1,$B13,""))))</f>
      </c>
      <c r="E43" s="46" t="str">
        <f t="shared" si="16"/>
        <v>Пыстин Б.</v>
      </c>
      <c r="F43" s="46" t="str">
        <f t="shared" si="16"/>
        <v>Пыстин Г.</v>
      </c>
      <c r="G43" s="46">
        <f t="shared" si="16"/>
      </c>
      <c r="H43" s="46" t="str">
        <f t="shared" si="16"/>
        <v>Пыстин Г.</v>
      </c>
      <c r="I43" s="46" t="str">
        <f t="shared" si="16"/>
        <v>Пыстин Г.</v>
      </c>
      <c r="J43" s="46" t="str">
        <f t="shared" si="16"/>
        <v>Пыстин Г.</v>
      </c>
      <c r="K43" s="46" t="str">
        <f t="shared" si="16"/>
        <v>Пыстин Г.</v>
      </c>
      <c r="L43" s="46">
        <f t="shared" si="16"/>
      </c>
      <c r="M43" s="46">
        <f t="shared" si="16"/>
      </c>
      <c r="N43" s="46">
        <f t="shared" si="16"/>
      </c>
      <c r="O43" s="46">
        <f t="shared" si="16"/>
      </c>
      <c r="P43" s="46">
        <f t="shared" si="16"/>
      </c>
      <c r="Q43" s="46">
        <f t="shared" si="16"/>
      </c>
      <c r="R43" s="46" t="str">
        <f t="shared" si="16"/>
        <v>Баранов Н.</v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Пыстин Б.</v>
      </c>
      <c r="D44" s="46" t="str">
        <f t="shared" si="17"/>
        <v>штр.</v>
      </c>
      <c r="E44" s="46" t="str">
        <f t="shared" si="17"/>
        <v>штр.</v>
      </c>
      <c r="F44" s="46" t="str">
        <f t="shared" si="17"/>
        <v>Пыстин Б.</v>
      </c>
      <c r="G44" s="46" t="str">
        <f t="shared" si="17"/>
        <v>штр.</v>
      </c>
      <c r="H44" s="46" t="str">
        <f t="shared" si="17"/>
        <v>Пыстин Б.</v>
      </c>
      <c r="I44" s="46" t="str">
        <f t="shared" si="17"/>
        <v>Пыстин Б.</v>
      </c>
      <c r="J44" s="46" t="str">
        <f t="shared" si="17"/>
        <v>Пыстин Б.</v>
      </c>
      <c r="K44" s="46" t="str">
        <f t="shared" si="17"/>
        <v>Пыстин Б.</v>
      </c>
      <c r="L44" s="46" t="str">
        <f t="shared" si="17"/>
        <v>штр.</v>
      </c>
      <c r="M44" s="46" t="str">
        <f t="shared" si="17"/>
        <v>штр.</v>
      </c>
      <c r="N44" s="46" t="str">
        <f t="shared" si="17"/>
        <v>штр.</v>
      </c>
      <c r="O44" s="46" t="str">
        <f t="shared" si="17"/>
        <v>штр.</v>
      </c>
      <c r="P44" s="46" t="str">
        <f t="shared" si="17"/>
        <v>штр.</v>
      </c>
      <c r="Q44" s="46" t="str">
        <f t="shared" si="17"/>
        <v>штр.</v>
      </c>
      <c r="R44" s="46" t="str">
        <f t="shared" si="17"/>
        <v>авто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"Торпедо" отбивается. Мяч в центре поля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"Сатурн" продолжает атаковать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Сорокин А.("Сатурн") забивает ГОЛ! СЧЁТ 1:0!</v>
      </c>
      <c r="F45" s="46" t="str">
        <f t="shared" si="18"/>
        <v>"Торпедо" отбивается. Мяч в центре поля</v>
      </c>
      <c r="G45" s="46" t="str">
        <f t="shared" si="18"/>
        <v>"Сатурн" продолжает атаковать</v>
      </c>
      <c r="H45" s="46" t="str">
        <f t="shared" si="18"/>
        <v>"Торпедо" отбивается. Мяч в центре поля</v>
      </c>
      <c r="I45" s="46" t="str">
        <f t="shared" si="18"/>
        <v>Резкая контратака "Торпедо".  Бьёт Пыстин Г.("Торпедо")! ГОЛ!!! Пыстин Г. переигрывает голкипера. СЧЁТ 1:1!</v>
      </c>
      <c r="J45" s="46" t="str">
        <f t="shared" si="18"/>
        <v>"Торпедо" отбивается. Мяч в центре поля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"Сатурн" продолжает атаковать</v>
      </c>
      <c r="L45" s="46" t="str">
        <f t="shared" si="18"/>
        <v>Сорокин А.("Сатурн") со штрафного посылает мяч в ворота.  ГОЛ!!! Сорокин А. переигрывает голкипера. СЧЁТ 1:1!</v>
      </c>
      <c r="M45" s="46" t="str">
        <f t="shared" si="18"/>
        <v>Сорокин А.("Сатурн") забивает ГОЛ! СЧЁТ 2:1!</v>
      </c>
      <c r="N45" s="46" t="str">
        <f t="shared" si="18"/>
        <v>"Сатурн" продолжает атаковать</v>
      </c>
      <c r="O45" s="46" t="str">
        <f t="shared" si="18"/>
        <v>Приходько С.("Сатурн") со штрафного посылает мяч в ворота.  ГОЛ!!! Приходько С. переигрывает голкипера. СЧЁТ 2:1!</v>
      </c>
      <c r="P45" s="46" t="str">
        <f t="shared" si="18"/>
        <v>Гол, как говорится, назревает</v>
      </c>
      <c r="Q45" s="46" t="str">
        <f t="shared" si="18"/>
        <v>Гол, как говорится, назревает</v>
      </c>
      <c r="R45" s="46" t="str">
        <f t="shared" si="18"/>
        <v>Гол, как говорится, назревает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Пыстин Г.("Торпедо") бьет по воротам!  ГОЛ!!! Пыстин Г. переигрывает голкипера. СЧЁТ 0:0!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Гол, как говорится, назревает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Резкая контратака "Сатурн".  Бьёт Сорокин А.("Сатурн")! ГОЛ!!! Сорокин А. переигрывает голкипера. СЧЁТ 1:0!</v>
      </c>
      <c r="F46" s="46" t="str">
        <f t="shared" si="19"/>
        <v>Пыстин Г.("Торпедо") бьет по воротам! Сорокин А. спасает свою команду</v>
      </c>
      <c r="G46" s="46" t="str">
        <f t="shared" si="19"/>
        <v>Гол, как говорится, назревает</v>
      </c>
      <c r="H46" s="46" t="str">
        <f t="shared" si="19"/>
        <v>Пыстин Г.("Торпедо") бьет по воротам! Сорокин А. спасает свою команду</v>
      </c>
      <c r="I46" s="46" t="str">
        <f t="shared" si="19"/>
        <v>Пыстин Г.("Торпедо") забивает ГОЛ! СЧЁТ 1:1!</v>
      </c>
      <c r="J46" s="46" t="str">
        <f t="shared" si="19"/>
        <v>Пыстин Г.("Торпедо") бьет по воротам!  ГОЛ!!! Пыстин Г. переигрывает голкипера. СЧЁТ 1:1!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"Торпедо" продолжает атаковать</v>
      </c>
      <c r="L46" s="46" t="str">
        <f t="shared" si="19"/>
        <v>"Сатурн" отбивается. Мяч в центре поля</v>
      </c>
      <c r="M46" s="46" t="str">
        <f t="shared" si="19"/>
        <v>Резкая контратака "Сатурн".  Бьёт Сорокин А.("Сатурн")! ГОЛ!!! Сорокин А. переигрывает голкипера. СЧЁТ 2:1!</v>
      </c>
      <c r="N46" s="46" t="str">
        <f t="shared" si="19"/>
        <v>"Торпедо" продолжает атаковать</v>
      </c>
      <c r="O46" s="46" t="str">
        <f t="shared" si="19"/>
        <v>"Сатурн" отбивается. Мяч в центре поля</v>
      </c>
      <c r="P46" s="46" t="str">
        <f t="shared" si="19"/>
        <v>"Торпедо" продолжает атаковать</v>
      </c>
      <c r="Q46" s="46" t="str">
        <f t="shared" si="19"/>
        <v>"Торпедо" продолжает атаковать</v>
      </c>
      <c r="R46" s="46" t="str">
        <f t="shared" si="19"/>
        <v>"Торпедо" продолжает атаковать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"Торпедо" переходит в атаку 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Гол, как говорится, назревает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Резкая контратака "Сатурн".  Бьёт Сорокин А.("Сатурн")! ГОЛ!!! Сорокин А. переигрывает голкипера. СЧЁТ 1:0!</v>
      </c>
      <c r="G48" s="46" t="str">
        <f t="shared" si="20"/>
        <v>"Торпедо" переходит в атаку </v>
      </c>
      <c r="H48" s="46" t="str">
        <f t="shared" si="20"/>
        <v>Гол, как говорится, назревает</v>
      </c>
      <c r="I48" s="46" t="str">
        <f t="shared" si="20"/>
        <v>Пыстин Г.("Торпедо") бьет по воротам! Сорокин А. спасает свою команду</v>
      </c>
      <c r="J48" s="46" t="str">
        <f t="shared" si="20"/>
        <v>Пыстин Г.("Торпедо") забивает ГОЛ! СЧЁТ 1:1!</v>
      </c>
      <c r="K48" s="46" t="str">
        <f t="shared" si="20"/>
        <v>"Торпедо" переходит в атаку </v>
      </c>
      <c r="L48" s="46" t="str">
        <f>K40</f>
        <v>Мяч остается в центре поля</v>
      </c>
      <c r="M48" s="46" t="str">
        <f t="shared" si="20"/>
        <v>"Сатурн" переходит в атаку </v>
      </c>
      <c r="N48" s="46" t="str">
        <f t="shared" si="20"/>
        <v>Сорокин А.("Сатурн") забивает ГОЛ! СЧЁТ 2:1!</v>
      </c>
      <c r="O48" s="46" t="str">
        <f t="shared" si="20"/>
        <v>Мяч остается в центре поля</v>
      </c>
      <c r="P48" s="46" t="str">
        <f t="shared" si="20"/>
        <v>"Сатурн" переходит в атаку </v>
      </c>
      <c r="Q48" s="46" t="str">
        <f t="shared" si="20"/>
        <v>Гол, как говорится, назревает</v>
      </c>
      <c r="R48" s="46" t="str">
        <f t="shared" si="20"/>
        <v>Гол, как говорится, назревает</v>
      </c>
      <c r="S48" s="4" t="str">
        <f t="shared" si="20"/>
        <v>Гол, как говорится, назревает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>
        <f aca="true" t="shared" si="21" ref="D49:R49">IF(D24=1,D37,0)</f>
        <v>0</v>
      </c>
      <c r="E49" s="46" t="str">
        <f t="shared" si="21"/>
        <v>Сорокин А.</v>
      </c>
      <c r="F49" s="46">
        <f t="shared" si="21"/>
        <v>0</v>
      </c>
      <c r="G49" s="46">
        <f t="shared" si="21"/>
        <v>0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0</v>
      </c>
      <c r="M49" s="46" t="str">
        <f t="shared" si="21"/>
        <v>Сорокин А.</v>
      </c>
      <c r="N49" s="46">
        <f t="shared" si="21"/>
        <v>0</v>
      </c>
      <c r="O49" s="46">
        <f t="shared" si="21"/>
        <v>0</v>
      </c>
      <c r="P49" s="46">
        <f t="shared" si="21"/>
        <v>0</v>
      </c>
      <c r="Q49" s="46">
        <f t="shared" si="21"/>
        <v>0</v>
      </c>
      <c r="R49" s="46">
        <f t="shared" si="21"/>
        <v>0</v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>
        <f>IF(C36=1,C43,0)</f>
        <v>0</v>
      </c>
      <c r="D50" s="46">
        <f aca="true" t="shared" si="22" ref="D50:R50">IF(D36=1,D43,0)</f>
        <v>0</v>
      </c>
      <c r="E50" s="46">
        <f t="shared" si="22"/>
        <v>0</v>
      </c>
      <c r="F50" s="46">
        <f t="shared" si="22"/>
        <v>0</v>
      </c>
      <c r="G50" s="46">
        <f t="shared" si="22"/>
        <v>0</v>
      </c>
      <c r="H50" s="46">
        <f t="shared" si="22"/>
        <v>0</v>
      </c>
      <c r="I50" s="46" t="str">
        <f t="shared" si="22"/>
        <v>Пыстин Г.</v>
      </c>
      <c r="J50" s="46">
        <f t="shared" si="22"/>
        <v>0</v>
      </c>
      <c r="K50" s="46">
        <f t="shared" si="22"/>
        <v>0</v>
      </c>
      <c r="L50" s="46">
        <f t="shared" si="22"/>
        <v>0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>
        <f t="shared" si="22"/>
        <v>0</v>
      </c>
      <c r="Q50" s="46">
        <f t="shared" si="22"/>
        <v>0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>
        <f aca="true" t="shared" si="23" ref="D51:R51">IF(D24=1,D38,0)</f>
        <v>0</v>
      </c>
      <c r="E51" s="46" t="str">
        <f t="shared" si="23"/>
        <v>Гроскрейц Г.</v>
      </c>
      <c r="F51" s="46">
        <f t="shared" si="23"/>
        <v>0</v>
      </c>
      <c r="G51" s="46">
        <f t="shared" si="23"/>
        <v>0</v>
      </c>
      <c r="H51" s="46">
        <f t="shared" si="23"/>
        <v>0</v>
      </c>
      <c r="I51" s="46">
        <f t="shared" si="23"/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 t="str">
        <f t="shared" si="23"/>
        <v>Гроскрейц Г.</v>
      </c>
      <c r="N51" s="46">
        <f t="shared" si="23"/>
        <v>0</v>
      </c>
      <c r="O51" s="46">
        <f t="shared" si="23"/>
        <v>0</v>
      </c>
      <c r="P51" s="46">
        <f t="shared" si="23"/>
        <v>0</v>
      </c>
      <c r="Q51" s="46">
        <f t="shared" si="23"/>
        <v>0</v>
      </c>
      <c r="R51" s="46">
        <f t="shared" si="23"/>
        <v>0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>
        <f>IF(C36=1,C44,0)</f>
        <v>0</v>
      </c>
      <c r="D52" s="46">
        <f aca="true" t="shared" si="24" ref="D52:R52">IF(D36=1,D44,0)</f>
        <v>0</v>
      </c>
      <c r="E52" s="46">
        <f t="shared" si="24"/>
        <v>0</v>
      </c>
      <c r="F52" s="46">
        <f t="shared" si="24"/>
        <v>0</v>
      </c>
      <c r="G52" s="46">
        <f t="shared" si="24"/>
        <v>0</v>
      </c>
      <c r="H52" s="46">
        <f t="shared" si="24"/>
        <v>0</v>
      </c>
      <c r="I52" s="46" t="str">
        <f t="shared" si="24"/>
        <v>Пыстин Б.</v>
      </c>
      <c r="J52" s="46">
        <f t="shared" si="24"/>
        <v>0</v>
      </c>
      <c r="K52" s="46">
        <f t="shared" si="24"/>
        <v>0</v>
      </c>
      <c r="L52" s="46">
        <f t="shared" si="24"/>
        <v>0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>
        <f t="shared" si="24"/>
        <v>0</v>
      </c>
      <c r="Q52" s="46">
        <f t="shared" si="24"/>
        <v>0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>
        <f>IF(OR(C30="C1",C30="G1"),C37,IF(OR(C30="C2",C30="G2"),C43,0))</f>
        <v>0</v>
      </c>
      <c r="D53" s="46">
        <f aca="true" t="shared" si="25" ref="D53:R53">IF(OR(D30="C1",D30="G1"),D37,IF(OR(D30="C2",D30="G2"),D43,0))</f>
        <v>0</v>
      </c>
      <c r="E53" s="46" t="str">
        <f t="shared" si="25"/>
        <v>Сорокин А.</v>
      </c>
      <c r="F53" s="46">
        <f t="shared" si="25"/>
        <v>0</v>
      </c>
      <c r="G53" s="46">
        <f t="shared" si="25"/>
        <v>0</v>
      </c>
      <c r="H53" s="46" t="str">
        <f t="shared" si="25"/>
        <v>Пыстин Г.</v>
      </c>
      <c r="I53" s="46" t="str">
        <f t="shared" si="25"/>
        <v>Пыстин Г.</v>
      </c>
      <c r="J53" s="46">
        <f t="shared" si="25"/>
        <v>0</v>
      </c>
      <c r="K53" s="46">
        <f t="shared" si="25"/>
        <v>0</v>
      </c>
      <c r="L53" s="46">
        <f t="shared" si="25"/>
        <v>0</v>
      </c>
      <c r="M53" s="46" t="str">
        <f t="shared" si="25"/>
        <v>Сорокин А.</v>
      </c>
      <c r="N53" s="46">
        <f t="shared" si="25"/>
        <v>0</v>
      </c>
      <c r="O53" s="46">
        <f t="shared" si="25"/>
        <v>0</v>
      </c>
      <c r="P53" s="46">
        <f t="shared" si="25"/>
        <v>0</v>
      </c>
      <c r="Q53" s="46">
        <f t="shared" si="25"/>
        <v>0</v>
      </c>
      <c r="R53" s="46">
        <f t="shared" si="25"/>
        <v>0</v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>
        <f aca="true" t="shared" si="26" ref="C55:R55">IF(C24=1,CONCATENATE(C57,":",C58," (",C56,") - ",C37," (",C38,"), "),IF(C36=1,CONCATENATE(C57,":",C58," (",C56,") - ",C43," (",C44,"), "),""))</f>
      </c>
      <c r="D55" s="46">
        <f t="shared" si="26"/>
      </c>
      <c r="E55" s="46" t="str">
        <f t="shared" si="26"/>
        <v>1:0 (3) - Сорокин А. (Гроскрейц Г.), </v>
      </c>
      <c r="F55" s="46">
        <f t="shared" si="26"/>
      </c>
      <c r="G55" s="46">
        <f t="shared" si="26"/>
      </c>
      <c r="H55" s="46">
        <f t="shared" si="26"/>
      </c>
      <c r="I55" s="46" t="str">
        <f t="shared" si="26"/>
        <v>1:1 (7) - Пыстин Г. (Пыстин Б.), </v>
      </c>
      <c r="J55" s="46">
        <f t="shared" si="26"/>
      </c>
      <c r="K55" s="46">
        <f t="shared" si="26"/>
      </c>
      <c r="L55" s="46">
        <f t="shared" si="26"/>
      </c>
      <c r="M55" s="46" t="str">
        <f t="shared" si="26"/>
        <v>2:1 (11) - Сорокин А. (Гроскрейц Г.), </v>
      </c>
      <c r="N55" s="46">
        <f t="shared" si="26"/>
      </c>
      <c r="O55" s="46">
        <f t="shared" si="26"/>
      </c>
      <c r="P55" s="46">
        <f t="shared" si="26"/>
      </c>
      <c r="Q55" s="46">
        <f t="shared" si="26"/>
      </c>
      <c r="R55" s="46">
        <f t="shared" si="26"/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0</v>
      </c>
      <c r="E57" s="46">
        <f aca="true" t="shared" si="27" ref="E57:R57">D57+COUNTIF(E24,1)</f>
        <v>1</v>
      </c>
      <c r="F57" s="46">
        <f t="shared" si="27"/>
        <v>1</v>
      </c>
      <c r="G57" s="46">
        <f t="shared" si="27"/>
        <v>1</v>
      </c>
      <c r="H57" s="46">
        <f t="shared" si="27"/>
        <v>1</v>
      </c>
      <c r="I57" s="46">
        <f t="shared" si="27"/>
        <v>1</v>
      </c>
      <c r="J57" s="46">
        <f t="shared" si="27"/>
        <v>1</v>
      </c>
      <c r="K57" s="46">
        <f t="shared" si="27"/>
        <v>1</v>
      </c>
      <c r="L57" s="46">
        <f t="shared" si="27"/>
        <v>1</v>
      </c>
      <c r="M57" s="46">
        <f t="shared" si="27"/>
        <v>2</v>
      </c>
      <c r="N57" s="46">
        <f t="shared" si="27"/>
        <v>2</v>
      </c>
      <c r="O57" s="46">
        <f t="shared" si="27"/>
        <v>2</v>
      </c>
      <c r="P57" s="46">
        <f t="shared" si="27"/>
        <v>2</v>
      </c>
      <c r="Q57" s="46">
        <f t="shared" si="27"/>
        <v>2</v>
      </c>
      <c r="R57" s="46">
        <f t="shared" si="27"/>
        <v>2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0</v>
      </c>
      <c r="D58" s="46">
        <f>C58+COUNTIF(D36,1)</f>
        <v>0</v>
      </c>
      <c r="E58" s="46">
        <f aca="true" t="shared" si="28" ref="E58:R58">D58+COUNTIF(E36,1)</f>
        <v>0</v>
      </c>
      <c r="F58" s="46">
        <f t="shared" si="28"/>
        <v>0</v>
      </c>
      <c r="G58" s="46">
        <f t="shared" si="28"/>
        <v>0</v>
      </c>
      <c r="H58" s="46">
        <f t="shared" si="28"/>
        <v>0</v>
      </c>
      <c r="I58" s="46">
        <f t="shared" si="28"/>
        <v>1</v>
      </c>
      <c r="J58" s="46">
        <f t="shared" si="28"/>
        <v>1</v>
      </c>
      <c r="K58" s="46">
        <f t="shared" si="28"/>
        <v>1</v>
      </c>
      <c r="L58" s="46">
        <f t="shared" si="28"/>
        <v>1</v>
      </c>
      <c r="M58" s="46">
        <f t="shared" si="28"/>
        <v>1</v>
      </c>
      <c r="N58" s="46">
        <f t="shared" si="28"/>
        <v>1</v>
      </c>
      <c r="O58" s="46">
        <f t="shared" si="28"/>
        <v>1</v>
      </c>
      <c r="P58" s="46">
        <f t="shared" si="28"/>
        <v>1</v>
      </c>
      <c r="Q58" s="46">
        <f t="shared" si="28"/>
        <v>1</v>
      </c>
      <c r="R58" s="46">
        <f t="shared" si="28"/>
        <v>1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2</v>
      </c>
      <c r="D60" s="46">
        <f aca="true" t="shared" si="29" ref="D60:R60">IF(D8="",0,IF(D3&gt;D9,1,IF(D9&gt;D3,2,0)))</f>
        <v>0</v>
      </c>
      <c r="E60" s="46">
        <f t="shared" si="29"/>
        <v>1</v>
      </c>
      <c r="F60" s="46">
        <f t="shared" si="29"/>
        <v>2</v>
      </c>
      <c r="G60" s="46">
        <f t="shared" si="29"/>
        <v>0</v>
      </c>
      <c r="H60" s="46">
        <f t="shared" si="29"/>
        <v>2</v>
      </c>
      <c r="I60" s="46">
        <f t="shared" si="29"/>
        <v>2</v>
      </c>
      <c r="J60" s="46">
        <f t="shared" si="29"/>
        <v>2</v>
      </c>
      <c r="K60" s="46">
        <f t="shared" si="29"/>
        <v>0</v>
      </c>
      <c r="L60" s="46">
        <f t="shared" si="29"/>
        <v>1</v>
      </c>
      <c r="M60" s="46">
        <f t="shared" si="29"/>
        <v>1</v>
      </c>
      <c r="N60" s="46">
        <f t="shared" si="29"/>
        <v>0</v>
      </c>
      <c r="O60" s="46">
        <f t="shared" si="29"/>
        <v>1</v>
      </c>
      <c r="P60" s="46">
        <f t="shared" si="29"/>
        <v>0</v>
      </c>
      <c r="Q60" s="46">
        <f t="shared" si="29"/>
        <v>0</v>
      </c>
      <c r="R60" s="46">
        <f t="shared" si="29"/>
        <v>0</v>
      </c>
      <c r="S60" s="4">
        <f>COUNTIF(C60:R60,1)</f>
        <v>4</v>
      </c>
      <c r="T60" s="4">
        <f>COUNTIF(C60:R60,2)</f>
        <v>5</v>
      </c>
      <c r="U60" s="77">
        <f>S60/(S60+T60)</f>
        <v>0.4444444444444444</v>
      </c>
      <c r="V60" s="77">
        <f>1-U60</f>
        <v>0.5555555555555556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3</v>
      </c>
      <c r="D61" s="46">
        <f aca="true" t="shared" si="30" ref="D61:R61">IF(D8="",0,IF(D30="A",2,IF(OR(D30="B1",D30="C1"),1,3)))</f>
        <v>3</v>
      </c>
      <c r="E61" s="46">
        <f t="shared" si="30"/>
        <v>1</v>
      </c>
      <c r="F61" s="46">
        <f t="shared" si="30"/>
        <v>3</v>
      </c>
      <c r="G61" s="46">
        <f t="shared" si="30"/>
        <v>3</v>
      </c>
      <c r="H61" s="46">
        <f t="shared" si="30"/>
        <v>3</v>
      </c>
      <c r="I61" s="46">
        <f t="shared" si="30"/>
        <v>3</v>
      </c>
      <c r="J61" s="46">
        <f t="shared" si="30"/>
        <v>3</v>
      </c>
      <c r="K61" s="46">
        <f t="shared" si="30"/>
        <v>2</v>
      </c>
      <c r="L61" s="46">
        <f t="shared" si="30"/>
        <v>1</v>
      </c>
      <c r="M61" s="46">
        <f t="shared" si="30"/>
        <v>3</v>
      </c>
      <c r="N61" s="46">
        <f t="shared" si="30"/>
        <v>2</v>
      </c>
      <c r="O61" s="46">
        <f t="shared" si="30"/>
        <v>1</v>
      </c>
      <c r="P61" s="46">
        <f t="shared" si="30"/>
        <v>1</v>
      </c>
      <c r="Q61" s="46">
        <f t="shared" si="30"/>
        <v>1</v>
      </c>
      <c r="R61" s="46">
        <f t="shared" si="30"/>
        <v>1</v>
      </c>
      <c r="S61" s="4">
        <f>COUNTIF(C61:R61,1)</f>
        <v>6</v>
      </c>
      <c r="T61" s="4">
        <f>COUNTIF(C61:R61,2)</f>
        <v>2</v>
      </c>
      <c r="U61" s="4">
        <f>COUNTIF(C61:R61,3)</f>
        <v>8</v>
      </c>
      <c r="V61" s="77">
        <f>S61/SUM($S61:$U61)</f>
        <v>0.375</v>
      </c>
      <c r="W61" s="77">
        <f>T61/SUM($S61:$U61)</f>
        <v>0.125</v>
      </c>
      <c r="X61" s="77">
        <f>U61/SUM($S61:$U61)</f>
        <v>0.5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0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1</v>
      </c>
      <c r="F62" s="46">
        <f t="shared" si="31"/>
        <v>0</v>
      </c>
      <c r="G62" s="46">
        <f t="shared" si="31"/>
        <v>0</v>
      </c>
      <c r="H62" s="46">
        <f t="shared" si="31"/>
        <v>0</v>
      </c>
      <c r="I62" s="46">
        <f t="shared" si="31"/>
        <v>-1</v>
      </c>
      <c r="J62" s="46">
        <f t="shared" si="31"/>
        <v>0</v>
      </c>
      <c r="K62" s="46">
        <f t="shared" si="31"/>
        <v>0</v>
      </c>
      <c r="L62" s="46">
        <f t="shared" si="31"/>
        <v>0</v>
      </c>
      <c r="M62" s="46">
        <f t="shared" si="31"/>
        <v>1</v>
      </c>
      <c r="N62" s="46">
        <f t="shared" si="31"/>
        <v>0</v>
      </c>
      <c r="O62" s="46">
        <f t="shared" si="31"/>
        <v>0</v>
      </c>
      <c r="P62" s="46">
        <f t="shared" si="31"/>
        <v>0</v>
      </c>
      <c r="Q62" s="46">
        <f t="shared" si="31"/>
        <v>0</v>
      </c>
      <c r="R62" s="46">
        <f t="shared" si="31"/>
        <v>0</v>
      </c>
      <c r="S62" s="4">
        <f>SUM(C62:R62)</f>
        <v>1</v>
      </c>
      <c r="T62" s="78">
        <f>(6+ATAN(S4-Лучшие!$E$1)*2/3.14)+T4/2+W4/1.5+S62/3+U4/5</f>
        <v>7.230412681827778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0</v>
      </c>
      <c r="D63" s="46">
        <f aca="true" t="shared" si="32" ref="D63:R65">IF(D$57&gt;C$57,IF(D5=D$8,1,0),IF(D$58&gt;C$58,IF(D5&lt;&gt;D$8,-1,0),0))</f>
        <v>0</v>
      </c>
      <c r="E63" s="46">
        <f t="shared" si="32"/>
        <v>1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-1</v>
      </c>
      <c r="J63" s="46">
        <f t="shared" si="32"/>
        <v>0</v>
      </c>
      <c r="K63" s="46">
        <f t="shared" si="32"/>
        <v>0</v>
      </c>
      <c r="L63" s="46">
        <f t="shared" si="32"/>
        <v>0</v>
      </c>
      <c r="M63" s="46">
        <f t="shared" si="32"/>
        <v>1</v>
      </c>
      <c r="N63" s="46">
        <f t="shared" si="32"/>
        <v>0</v>
      </c>
      <c r="O63" s="46">
        <f t="shared" si="32"/>
        <v>0</v>
      </c>
      <c r="P63" s="46">
        <f t="shared" si="32"/>
        <v>0</v>
      </c>
      <c r="Q63" s="46">
        <f t="shared" si="32"/>
        <v>0</v>
      </c>
      <c r="R63" s="46">
        <f t="shared" si="32"/>
        <v>0</v>
      </c>
      <c r="S63" s="4">
        <f aca="true" t="shared" si="33" ref="S63:S71">SUM(C63:R63)</f>
        <v>1</v>
      </c>
      <c r="T63" s="78">
        <f>(6+ATAN(S5-Лучшие!$E$1)*2/3.14)+T5/2+W5/1.5+S63/3+U5/5</f>
        <v>5.963746015161111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0</v>
      </c>
      <c r="D64" s="46">
        <f t="shared" si="32"/>
        <v>0</v>
      </c>
      <c r="E64" s="46">
        <f t="shared" si="32"/>
        <v>1</v>
      </c>
      <c r="F64" s="46">
        <f t="shared" si="32"/>
        <v>0</v>
      </c>
      <c r="G64" s="46">
        <f t="shared" si="32"/>
        <v>0</v>
      </c>
      <c r="H64" s="46">
        <f t="shared" si="32"/>
        <v>0</v>
      </c>
      <c r="I64" s="46">
        <f t="shared" si="32"/>
        <v>-1</v>
      </c>
      <c r="J64" s="46">
        <f t="shared" si="32"/>
        <v>0</v>
      </c>
      <c r="K64" s="46">
        <f t="shared" si="32"/>
        <v>0</v>
      </c>
      <c r="L64" s="46">
        <f t="shared" si="32"/>
        <v>0</v>
      </c>
      <c r="M64" s="46">
        <f t="shared" si="32"/>
        <v>1</v>
      </c>
      <c r="N64" s="46">
        <f t="shared" si="32"/>
        <v>0</v>
      </c>
      <c r="O64" s="46">
        <f t="shared" si="32"/>
        <v>0</v>
      </c>
      <c r="P64" s="46">
        <f t="shared" si="32"/>
        <v>0</v>
      </c>
      <c r="Q64" s="46">
        <f t="shared" si="32"/>
        <v>0</v>
      </c>
      <c r="R64" s="46">
        <f t="shared" si="32"/>
        <v>0</v>
      </c>
      <c r="S64" s="4">
        <f t="shared" si="33"/>
        <v>1</v>
      </c>
      <c r="T64" s="78">
        <f>(6+ATAN(S6-Лучшие!$E$1)*2/3.14)+T6/2+W6/1.5+S64/3+U6/5</f>
        <v>5.972359309433011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0</v>
      </c>
      <c r="D65" s="46">
        <f t="shared" si="32"/>
        <v>0</v>
      </c>
      <c r="E65" s="46">
        <f t="shared" si="32"/>
        <v>1</v>
      </c>
      <c r="F65" s="46">
        <f t="shared" si="32"/>
        <v>0</v>
      </c>
      <c r="G65" s="46">
        <f t="shared" si="32"/>
        <v>0</v>
      </c>
      <c r="H65" s="46">
        <f t="shared" si="32"/>
        <v>0</v>
      </c>
      <c r="I65" s="46">
        <f t="shared" si="32"/>
        <v>-1</v>
      </c>
      <c r="J65" s="46">
        <f t="shared" si="32"/>
        <v>0</v>
      </c>
      <c r="K65" s="46">
        <f t="shared" si="32"/>
        <v>0</v>
      </c>
      <c r="L65" s="46">
        <f t="shared" si="32"/>
        <v>0</v>
      </c>
      <c r="M65" s="46">
        <f t="shared" si="32"/>
        <v>1</v>
      </c>
      <c r="N65" s="46">
        <f t="shared" si="32"/>
        <v>0</v>
      </c>
      <c r="O65" s="46">
        <f t="shared" si="32"/>
        <v>0</v>
      </c>
      <c r="P65" s="46">
        <f t="shared" si="32"/>
        <v>0</v>
      </c>
      <c r="Q65" s="46">
        <f t="shared" si="32"/>
        <v>0</v>
      </c>
      <c r="R65" s="46">
        <f t="shared" si="32"/>
        <v>0</v>
      </c>
      <c r="S65" s="4">
        <f t="shared" si="33"/>
        <v>1</v>
      </c>
      <c r="T65" s="78">
        <f>(6+ATAN(S7-Лучшие!$E$1)*2/3.14)+T7/2+W7/1.5+S65/3+U7/5</f>
        <v>5.68222064266813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0</v>
      </c>
      <c r="E68" s="46">
        <f aca="true" t="shared" si="34" ref="E68:R68">IF(E$58&gt;D$58,IF(E10=E$8,1,0),IF(E$57&gt;D$57,IF(E10&lt;&gt;E$8,-1,0),0))</f>
        <v>-1</v>
      </c>
      <c r="F68" s="46">
        <f t="shared" si="34"/>
        <v>0</v>
      </c>
      <c r="G68" s="46">
        <f t="shared" si="34"/>
        <v>0</v>
      </c>
      <c r="H68" s="46">
        <f t="shared" si="34"/>
        <v>0</v>
      </c>
      <c r="I68" s="46">
        <f t="shared" si="34"/>
        <v>1</v>
      </c>
      <c r="J68" s="46">
        <f t="shared" si="34"/>
        <v>0</v>
      </c>
      <c r="K68" s="46">
        <f t="shared" si="34"/>
        <v>0</v>
      </c>
      <c r="L68" s="46">
        <f t="shared" si="34"/>
        <v>0</v>
      </c>
      <c r="M68" s="46">
        <f t="shared" si="34"/>
        <v>-1</v>
      </c>
      <c r="N68" s="46">
        <f t="shared" si="34"/>
        <v>0</v>
      </c>
      <c r="O68" s="46">
        <f t="shared" si="34"/>
        <v>0</v>
      </c>
      <c r="P68" s="46">
        <f t="shared" si="34"/>
        <v>0</v>
      </c>
      <c r="Q68" s="46">
        <f t="shared" si="34"/>
        <v>0</v>
      </c>
      <c r="R68" s="46">
        <f t="shared" si="34"/>
        <v>0</v>
      </c>
      <c r="S68" s="4">
        <f t="shared" si="33"/>
        <v>-1</v>
      </c>
      <c r="T68" s="78">
        <f>(6+ATAN(S10-Лучшие!$E$1)*2/3.14)+T10/2+W10/1.5+S68/3+U10/5</f>
        <v>5.397079348494445</v>
      </c>
    </row>
    <row r="69" spans="3:20" ht="15" hidden="1">
      <c r="C69" s="46">
        <f>IF(C$58&gt;A$58,IF(C11=C$8,1,0),IF(C$57&gt;A$57,IF(C11&lt;&gt;C$8,-1,0),0))</f>
        <v>0</v>
      </c>
      <c r="D69" s="46">
        <f aca="true" t="shared" si="35" ref="D69:R71">IF(D$58&gt;C$58,IF(D11=D$8,1,0),IF(D$57&gt;C$57,IF(D11&lt;&gt;D$8,-1,0),0))</f>
        <v>0</v>
      </c>
      <c r="E69" s="46">
        <f t="shared" si="35"/>
        <v>0</v>
      </c>
      <c r="F69" s="46">
        <f t="shared" si="35"/>
        <v>0</v>
      </c>
      <c r="G69" s="46">
        <f t="shared" si="35"/>
        <v>0</v>
      </c>
      <c r="H69" s="46">
        <f t="shared" si="35"/>
        <v>0</v>
      </c>
      <c r="I69" s="46">
        <f t="shared" si="35"/>
        <v>1</v>
      </c>
      <c r="J69" s="46">
        <f t="shared" si="35"/>
        <v>0</v>
      </c>
      <c r="K69" s="46">
        <f t="shared" si="35"/>
        <v>0</v>
      </c>
      <c r="L69" s="46">
        <f t="shared" si="35"/>
        <v>0</v>
      </c>
      <c r="M69" s="46">
        <f t="shared" si="35"/>
        <v>-1</v>
      </c>
      <c r="N69" s="46">
        <f t="shared" si="35"/>
        <v>0</v>
      </c>
      <c r="O69" s="46">
        <f t="shared" si="35"/>
        <v>0</v>
      </c>
      <c r="P69" s="46">
        <f t="shared" si="35"/>
        <v>0</v>
      </c>
      <c r="Q69" s="46">
        <f t="shared" si="35"/>
        <v>0</v>
      </c>
      <c r="R69" s="46">
        <f t="shared" si="35"/>
        <v>0</v>
      </c>
      <c r="S69" s="4">
        <f t="shared" si="33"/>
        <v>0</v>
      </c>
      <c r="T69" s="78">
        <f>(6+ATAN(S11-Лучшие!$E$1)*2/3.14)+T11/2+W11/1.5+S69/3+U11/5</f>
        <v>5.5488873093347975</v>
      </c>
    </row>
    <row r="70" spans="3:20" ht="15" hidden="1">
      <c r="C70" s="46">
        <f>IF(C$58&gt;A$58,IF(C12=C$8,1,0),IF(C$57&gt;A$57,IF(C12&lt;&gt;C$8,-1,0),0))</f>
        <v>0</v>
      </c>
      <c r="D70" s="46">
        <f t="shared" si="35"/>
        <v>0</v>
      </c>
      <c r="E70" s="46">
        <f t="shared" si="35"/>
        <v>-1</v>
      </c>
      <c r="F70" s="46">
        <f t="shared" si="35"/>
        <v>0</v>
      </c>
      <c r="G70" s="46">
        <f t="shared" si="35"/>
        <v>0</v>
      </c>
      <c r="H70" s="46">
        <f t="shared" si="35"/>
        <v>0</v>
      </c>
      <c r="I70" s="46">
        <f t="shared" si="35"/>
        <v>1</v>
      </c>
      <c r="J70" s="46">
        <f t="shared" si="35"/>
        <v>0</v>
      </c>
      <c r="K70" s="46">
        <f t="shared" si="35"/>
        <v>0</v>
      </c>
      <c r="L70" s="46">
        <f t="shared" si="35"/>
        <v>0</v>
      </c>
      <c r="M70" s="46">
        <f t="shared" si="35"/>
        <v>-1</v>
      </c>
      <c r="N70" s="46">
        <f t="shared" si="35"/>
        <v>0</v>
      </c>
      <c r="O70" s="46">
        <f t="shared" si="35"/>
        <v>0</v>
      </c>
      <c r="P70" s="46">
        <f t="shared" si="35"/>
        <v>0</v>
      </c>
      <c r="Q70" s="46">
        <f t="shared" si="35"/>
        <v>0</v>
      </c>
      <c r="R70" s="46">
        <f t="shared" si="35"/>
        <v>0</v>
      </c>
      <c r="S70" s="4">
        <f t="shared" si="33"/>
        <v>-1</v>
      </c>
      <c r="T70" s="78">
        <f>(6+ATAN(S12-Лучшие!$E$1)*2/3.14)+T12/2+W12/1.5+S70/3+U12/5</f>
        <v>5.015553976001464</v>
      </c>
    </row>
    <row r="71" spans="3:20" ht="15" hidden="1">
      <c r="C71" s="46">
        <f>IF(C$58&gt;A$58,IF(C13=C$8,1,0),IF(C$57&gt;A$57,IF(C13&lt;&gt;C$8,-1,0),0))</f>
        <v>0</v>
      </c>
      <c r="D71" s="46">
        <f t="shared" si="35"/>
        <v>0</v>
      </c>
      <c r="E71" s="46">
        <f t="shared" si="35"/>
        <v>-1</v>
      </c>
      <c r="F71" s="46">
        <f t="shared" si="35"/>
        <v>0</v>
      </c>
      <c r="G71" s="46">
        <f t="shared" si="35"/>
        <v>0</v>
      </c>
      <c r="H71" s="46">
        <f t="shared" si="35"/>
        <v>0</v>
      </c>
      <c r="I71" s="46">
        <f t="shared" si="35"/>
        <v>1</v>
      </c>
      <c r="J71" s="46">
        <f t="shared" si="35"/>
        <v>0</v>
      </c>
      <c r="K71" s="46">
        <f t="shared" si="35"/>
        <v>0</v>
      </c>
      <c r="L71" s="46">
        <f t="shared" si="35"/>
        <v>0</v>
      </c>
      <c r="M71" s="46">
        <f t="shared" si="35"/>
        <v>-1</v>
      </c>
      <c r="N71" s="46">
        <f t="shared" si="35"/>
        <v>0</v>
      </c>
      <c r="O71" s="46">
        <f t="shared" si="35"/>
        <v>0</v>
      </c>
      <c r="P71" s="46">
        <f t="shared" si="35"/>
        <v>0</v>
      </c>
      <c r="Q71" s="46">
        <f t="shared" si="35"/>
        <v>0</v>
      </c>
      <c r="R71" s="46">
        <f t="shared" si="35"/>
        <v>0</v>
      </c>
      <c r="S71" s="4">
        <f t="shared" si="33"/>
        <v>-1</v>
      </c>
      <c r="T71" s="78">
        <f>(6+ATAN(S13-Лучшие!$E$1)*2/3.14)+T13/2+W13/1.5+S71/3+U13/5</f>
        <v>5.015553976001464</v>
      </c>
    </row>
    <row r="72" ht="15" hidden="1"/>
    <row r="73" spans="1:17" ht="15" hidden="1">
      <c r="A73" s="100">
        <f>C73</f>
        <v>7.2</v>
      </c>
      <c r="B73" s="6" t="str">
        <f>B4</f>
        <v>Сорокин А.</v>
      </c>
      <c r="C73" s="79">
        <f>ROUND(T62,1)</f>
        <v>7.2</v>
      </c>
      <c r="D73" s="79">
        <f>MAX(C73:C80)</f>
        <v>7.2</v>
      </c>
      <c r="E73" s="80" t="str">
        <f>VLOOKUP(D73,A73:B80,2,0)</f>
        <v>Сорокин А.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36" ref="A74:A80">C74</f>
        <v>6</v>
      </c>
      <c r="B74" s="6" t="str">
        <f>B5</f>
        <v>Гроскрейц Г.</v>
      </c>
      <c r="C74" s="79">
        <f>ROUND(T63,1)</f>
        <v>6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36"/>
        <v>6</v>
      </c>
      <c r="B75" s="6" t="str">
        <f>B6</f>
        <v>Салахов И.</v>
      </c>
      <c r="C75" s="79">
        <f>ROUND(T64,1)</f>
        <v>6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36"/>
        <v>5.7</v>
      </c>
      <c r="B76" s="6" t="str">
        <f>B7</f>
        <v>Приходько С.</v>
      </c>
      <c r="C76" s="79">
        <f>ROUND(T65,1)</f>
        <v>5.7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36"/>
        <v>5.4</v>
      </c>
      <c r="B77" s="6" t="str">
        <f>B10</f>
        <v>Пыстин Г.</v>
      </c>
      <c r="C77" s="79">
        <f>ROUND(T68,1)</f>
        <v>5.4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36"/>
        <v>5.5</v>
      </c>
      <c r="B78" s="6" t="str">
        <f>B11</f>
        <v>Пыстин Б.</v>
      </c>
      <c r="C78" s="79">
        <f>ROUND(T69,1)</f>
        <v>5.5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36"/>
        <v>5</v>
      </c>
      <c r="B79" s="6" t="str">
        <f>B12</f>
        <v>Баранов Н.</v>
      </c>
      <c r="C79" s="79">
        <f>ROUND(T70,1)</f>
        <v>5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36"/>
        <v>5</v>
      </c>
      <c r="B80" s="6" t="str">
        <f>B13</f>
        <v>авто</v>
      </c>
      <c r="C80" s="79">
        <f>ROUND(T71,1)</f>
        <v>5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2 : 2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Сорокин А. - 7.2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4 : 5 (44% - 56%)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0.5</v>
      </c>
      <c r="E86" s="132"/>
      <c r="F86" s="134">
        <f>W61</f>
        <v>0.125</v>
      </c>
      <c r="G86" s="135"/>
      <c r="H86" s="137">
        <f>V61</f>
        <v>0.375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B15:W16"/>
    <mergeCell ref="B17:W19"/>
    <mergeCell ref="B20:W20"/>
    <mergeCell ref="B21:W21"/>
    <mergeCell ref="D86:E87"/>
    <mergeCell ref="F86:G87"/>
    <mergeCell ref="H86:I87"/>
    <mergeCell ref="E83:G83"/>
    <mergeCell ref="E84:J8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  <mergeCell ref="A2:B2"/>
  </mergeCells>
  <conditionalFormatting sqref="C4:R7 C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J91"/>
  <sheetViews>
    <sheetView zoomScalePageLayoutView="0" workbookViewId="0" topLeftCell="A1">
      <selection activeCell="Z20" sqref="Z20"/>
    </sheetView>
  </sheetViews>
  <sheetFormatPr defaultColWidth="9.140625" defaultRowHeight="15"/>
  <cols>
    <col min="1" max="1" width="1.57421875" style="6" customWidth="1"/>
    <col min="2" max="2" width="17.421875" style="6" customWidth="1"/>
    <col min="3" max="5" width="2.8515625" style="48" customWidth="1"/>
    <col min="6" max="9" width="2.57421875" style="48" customWidth="1"/>
    <col min="10" max="10" width="2.7109375" style="48" customWidth="1"/>
    <col min="11" max="11" width="3.140625" style="48" customWidth="1"/>
    <col min="12" max="18" width="2.57421875" style="48" customWidth="1"/>
    <col min="19" max="19" width="4.7109375" style="6" customWidth="1"/>
    <col min="20" max="20" width="2.8515625" style="6" customWidth="1"/>
    <col min="21" max="23" width="2.57421875" style="6" customWidth="1"/>
    <col min="24" max="24" width="0.71875" style="6" customWidth="1"/>
    <col min="25" max="25" width="2.57421875" style="6" customWidth="1"/>
    <col min="26" max="26" width="93.8515625" style="49" customWidth="1"/>
    <col min="27" max="27" width="3.8515625" style="6" customWidth="1"/>
    <col min="28" max="33" width="2.00390625" style="6" hidden="1" customWidth="1"/>
    <col min="34" max="16384" width="9.140625" style="6" customWidth="1"/>
  </cols>
  <sheetData>
    <row r="1" spans="1:36" ht="15" customHeight="1" thickBot="1" thickTop="1">
      <c r="A1" s="125" t="s">
        <v>72</v>
      </c>
      <c r="B1" s="126"/>
      <c r="C1" s="110" t="s">
        <v>162</v>
      </c>
      <c r="D1" s="110" t="s">
        <v>163</v>
      </c>
      <c r="E1" s="110" t="s">
        <v>164</v>
      </c>
      <c r="F1" s="110" t="s">
        <v>165</v>
      </c>
      <c r="G1" s="110" t="s">
        <v>166</v>
      </c>
      <c r="H1" s="110" t="s">
        <v>167</v>
      </c>
      <c r="I1" s="110" t="s">
        <v>168</v>
      </c>
      <c r="J1" s="118" t="s">
        <v>169</v>
      </c>
      <c r="K1" s="120" t="s">
        <v>170</v>
      </c>
      <c r="L1" s="110" t="s">
        <v>171</v>
      </c>
      <c r="M1" s="110" t="s">
        <v>172</v>
      </c>
      <c r="N1" s="110" t="s">
        <v>173</v>
      </c>
      <c r="O1" s="110" t="s">
        <v>174</v>
      </c>
      <c r="P1" s="110" t="s">
        <v>175</v>
      </c>
      <c r="Q1" s="110" t="s">
        <v>176</v>
      </c>
      <c r="R1" s="118" t="s">
        <v>177</v>
      </c>
      <c r="S1" s="129" t="s">
        <v>2</v>
      </c>
      <c r="T1" s="1"/>
      <c r="U1" s="2"/>
      <c r="V1" s="2"/>
      <c r="W1" s="3"/>
      <c r="X1" s="4"/>
      <c r="Y1" s="4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94.5" customHeight="1" thickTop="1">
      <c r="A2" s="127" t="s">
        <v>73</v>
      </c>
      <c r="B2" s="128"/>
      <c r="C2" s="111"/>
      <c r="D2" s="111"/>
      <c r="E2" s="111"/>
      <c r="F2" s="111"/>
      <c r="G2" s="111"/>
      <c r="H2" s="111"/>
      <c r="I2" s="111"/>
      <c r="J2" s="119"/>
      <c r="K2" s="121"/>
      <c r="L2" s="111"/>
      <c r="M2" s="111"/>
      <c r="N2" s="111"/>
      <c r="O2" s="111"/>
      <c r="P2" s="111"/>
      <c r="Q2" s="111"/>
      <c r="R2" s="119"/>
      <c r="S2" s="130"/>
      <c r="T2" s="7" t="s">
        <v>34</v>
      </c>
      <c r="U2" s="8" t="s">
        <v>35</v>
      </c>
      <c r="V2" s="84" t="s">
        <v>59</v>
      </c>
      <c r="W2" s="9" t="s">
        <v>36</v>
      </c>
      <c r="X2" s="10"/>
      <c r="Y2" s="11"/>
      <c r="Z2" s="12" t="str">
        <f>CONCATENATE("Ход матча ",B3," - ",B9)</f>
        <v>Ход матча "Динамо" Б - ЦСКА</v>
      </c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>
      <c r="A3" s="13"/>
      <c r="B3" s="14" t="str">
        <f>Матчи!B74</f>
        <v>"Динамо" Б</v>
      </c>
      <c r="C3" s="15">
        <f>C25</f>
        <v>4</v>
      </c>
      <c r="D3" s="15">
        <f aca="true" t="shared" si="0" ref="D3:R3">D25</f>
        <v>0</v>
      </c>
      <c r="E3" s="15">
        <f t="shared" si="0"/>
        <v>3</v>
      </c>
      <c r="F3" s="15">
        <f t="shared" si="0"/>
        <v>3</v>
      </c>
      <c r="G3" s="15">
        <f t="shared" si="0"/>
        <v>0</v>
      </c>
      <c r="H3" s="15">
        <f t="shared" si="0"/>
        <v>4</v>
      </c>
      <c r="I3" s="15">
        <f t="shared" si="0"/>
        <v>1</v>
      </c>
      <c r="J3" s="16">
        <f t="shared" si="0"/>
        <v>1</v>
      </c>
      <c r="K3" s="17">
        <f t="shared" si="0"/>
        <v>3</v>
      </c>
      <c r="L3" s="15">
        <f t="shared" si="0"/>
        <v>2</v>
      </c>
      <c r="M3" s="15">
        <f t="shared" si="0"/>
        <v>4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2</v>
      </c>
      <c r="R3" s="16">
        <f t="shared" si="0"/>
        <v>1</v>
      </c>
      <c r="S3" s="18">
        <f>SUM(S4:S7)</f>
        <v>27</v>
      </c>
      <c r="T3" s="50">
        <f>SUM(T4:T7)</f>
        <v>0</v>
      </c>
      <c r="U3" s="19"/>
      <c r="V3" s="19"/>
      <c r="W3" s="20"/>
      <c r="X3" s="10"/>
      <c r="Y3" s="21"/>
      <c r="Z3" s="51" t="str">
        <f>W36</f>
        <v>Свисток арбитра. Матч начался!</v>
      </c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>
      <c r="A4" s="22"/>
      <c r="B4" s="23" t="s">
        <v>152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2</v>
      </c>
      <c r="I4" s="24">
        <v>1</v>
      </c>
      <c r="J4" s="25">
        <v>1</v>
      </c>
      <c r="K4" s="26">
        <v>1</v>
      </c>
      <c r="L4" s="24">
        <v>1</v>
      </c>
      <c r="M4" s="24">
        <v>1</v>
      </c>
      <c r="N4" s="24">
        <v>1</v>
      </c>
      <c r="O4" s="24">
        <v>1</v>
      </c>
      <c r="P4" s="24">
        <v>2</v>
      </c>
      <c r="Q4" s="24">
        <v>1</v>
      </c>
      <c r="R4" s="25">
        <v>1</v>
      </c>
      <c r="S4" s="27">
        <f>SUM(C26:R26)</f>
        <v>8</v>
      </c>
      <c r="T4" s="28">
        <f>COUNTIF($C$49:$R$50,B4)</f>
        <v>0</v>
      </c>
      <c r="U4" s="29">
        <f>COUNTIF($C$51:$R$52,B4)</f>
        <v>0</v>
      </c>
      <c r="V4" s="82">
        <f>T62</f>
        <v>5.639025976099678</v>
      </c>
      <c r="W4" s="30">
        <f>COUNTIF(C36:R36,3)</f>
        <v>0</v>
      </c>
      <c r="X4" s="10"/>
      <c r="Y4" s="31">
        <v>1</v>
      </c>
      <c r="Z4" s="51" t="str">
        <f>IF(C$8="",CONCATENATE(C1," (",AB4,"-",AC4,"-",AD4,") - (",AE4,"-",AF4,"-",AG4,")"),D$48)</f>
        <v>Мяч остается в центре поля</v>
      </c>
      <c r="AA4" s="4"/>
      <c r="AB4" s="4">
        <f>COUNTIF($C$4:$C$7,1)</f>
        <v>4</v>
      </c>
      <c r="AC4" s="4">
        <f>COUNTIF($C$4:$C$7,0)</f>
        <v>0</v>
      </c>
      <c r="AD4" s="4">
        <f>COUNTIF($C$4:$C$7,2)</f>
        <v>0</v>
      </c>
      <c r="AE4" s="4">
        <f>COUNTIF($C$10:$C$13,1)</f>
        <v>4</v>
      </c>
      <c r="AF4" s="4">
        <f>COUNTIF($C$10:$C$13,0)</f>
        <v>0</v>
      </c>
      <c r="AG4" s="4">
        <f>COUNTIF($C$10:$C$13,2)</f>
        <v>0</v>
      </c>
      <c r="AH4" s="4">
        <f>IF((SUM(C$57:C$58)-0=0),0,1)</f>
        <v>0</v>
      </c>
      <c r="AI4" s="4"/>
      <c r="AJ4" s="4"/>
    </row>
    <row r="5" spans="1:36" ht="15">
      <c r="A5" s="22"/>
      <c r="B5" s="23" t="s">
        <v>68</v>
      </c>
      <c r="C5" s="24">
        <v>1</v>
      </c>
      <c r="D5" s="24">
        <v>1</v>
      </c>
      <c r="E5" s="24">
        <v>0</v>
      </c>
      <c r="F5" s="24">
        <v>1</v>
      </c>
      <c r="G5" s="24">
        <v>0</v>
      </c>
      <c r="H5" s="24">
        <v>2</v>
      </c>
      <c r="I5" s="24">
        <v>2</v>
      </c>
      <c r="J5" s="25">
        <v>1</v>
      </c>
      <c r="K5" s="26">
        <v>2</v>
      </c>
      <c r="L5" s="24">
        <v>1</v>
      </c>
      <c r="M5" s="24">
        <v>1</v>
      </c>
      <c r="N5" s="24">
        <v>1</v>
      </c>
      <c r="O5" s="24">
        <v>1</v>
      </c>
      <c r="P5" s="24">
        <v>2</v>
      </c>
      <c r="Q5" s="24">
        <v>1</v>
      </c>
      <c r="R5" s="25">
        <v>1</v>
      </c>
      <c r="S5" s="27">
        <f>SUM(C27:R27)</f>
        <v>7</v>
      </c>
      <c r="T5" s="28">
        <f>COUNTIF($C$49:$R$50,B5)</f>
        <v>0</v>
      </c>
      <c r="U5" s="29">
        <f>COUNTIF($C$51:$R$52,B5)</f>
        <v>0</v>
      </c>
      <c r="V5" s="82">
        <f>T63</f>
        <v>5.348887309334797</v>
      </c>
      <c r="W5" s="30"/>
      <c r="X5" s="10"/>
      <c r="Y5" s="31">
        <v>2</v>
      </c>
      <c r="Z5" s="51" t="str">
        <f>IF(D$8="",CONCATENATE(D1," (",AB5,"-",AC5,"-",AD5,") - (",AE5,"-",AF5,"-",AG5,")"),E$48)</f>
        <v>Команды пока не могут организовать атаку</v>
      </c>
      <c r="AA5" s="4"/>
      <c r="AB5" s="4">
        <f>COUNTIF($D$4:$D$7,1)</f>
        <v>4</v>
      </c>
      <c r="AC5" s="4">
        <f>COUNTIF($D$4:$D$7,0)</f>
        <v>0</v>
      </c>
      <c r="AD5" s="4">
        <f>COUNTIF($D$4:$D$7,2)</f>
        <v>0</v>
      </c>
      <c r="AE5" s="4">
        <f>COUNTIF($D$10:$D$13,1)</f>
        <v>4</v>
      </c>
      <c r="AF5" s="4">
        <f>COUNTIF($D$10:$D$13,0)</f>
        <v>0</v>
      </c>
      <c r="AG5" s="4">
        <f>COUNTIF($D$10:$D$13,2)</f>
        <v>0</v>
      </c>
      <c r="AH5" s="4">
        <f>IF((SUM(D$57:D$58)-SUM(C$57:C$58)=0),0,1)</f>
        <v>0</v>
      </c>
      <c r="AI5" s="4"/>
      <c r="AJ5" s="4"/>
    </row>
    <row r="6" spans="1:36" ht="15">
      <c r="A6" s="22"/>
      <c r="B6" s="23" t="s">
        <v>46</v>
      </c>
      <c r="C6" s="24">
        <v>1</v>
      </c>
      <c r="D6" s="24">
        <v>1</v>
      </c>
      <c r="E6" s="24">
        <v>1</v>
      </c>
      <c r="F6" s="24">
        <v>0</v>
      </c>
      <c r="G6" s="24">
        <v>1</v>
      </c>
      <c r="H6" s="24">
        <v>2</v>
      </c>
      <c r="I6" s="24">
        <v>0</v>
      </c>
      <c r="J6" s="25">
        <v>0</v>
      </c>
      <c r="K6" s="26">
        <v>1</v>
      </c>
      <c r="L6" s="24">
        <v>0</v>
      </c>
      <c r="M6" s="24">
        <v>1</v>
      </c>
      <c r="N6" s="24">
        <v>1</v>
      </c>
      <c r="O6" s="24">
        <v>1</v>
      </c>
      <c r="P6" s="24">
        <v>2</v>
      </c>
      <c r="Q6" s="24">
        <v>0</v>
      </c>
      <c r="R6" s="25">
        <v>1</v>
      </c>
      <c r="S6" s="27">
        <f>SUM(C28:R28)</f>
        <v>5</v>
      </c>
      <c r="T6" s="28">
        <f>COUNTIF($C$49:$R$50,B6)</f>
        <v>0</v>
      </c>
      <c r="U6" s="29">
        <f>COUNTIF($C$51:$R$52,B6)</f>
        <v>0</v>
      </c>
      <c r="V6" s="82">
        <f>T64</f>
        <v>5.170426677777714</v>
      </c>
      <c r="W6" s="30"/>
      <c r="X6" s="10"/>
      <c r="Y6" s="31">
        <v>3</v>
      </c>
      <c r="Z6" s="51" t="str">
        <f>IF(E$8="",CONCATENATE(E1," (",AB6,"-",AC6,"-",AD6,") - (",AE6,"-",AF6,"-",AG6,")"),F$48)</f>
        <v>ЦСКА переходит в атаку </v>
      </c>
      <c r="AA6" s="4"/>
      <c r="AB6" s="4">
        <f>COUNTIF($E$4:$E$7,1)</f>
        <v>3</v>
      </c>
      <c r="AC6" s="4">
        <f>COUNTIF($E$4:$E$7,0)</f>
        <v>1</v>
      </c>
      <c r="AD6" s="4">
        <f>COUNTIF($E$4:$E$7,2)</f>
        <v>0</v>
      </c>
      <c r="AE6" s="4">
        <f>COUNTIF($E$10:$E$13,1)</f>
        <v>4</v>
      </c>
      <c r="AF6" s="4">
        <f>COUNTIF($E$10:$E$13,0)</f>
        <v>0</v>
      </c>
      <c r="AG6" s="4">
        <f>COUNTIF($E$10:$E$13,2)</f>
        <v>0</v>
      </c>
      <c r="AH6" s="4">
        <f>IF((SUM(E$57:E$58)-SUM(D$57:D$58)=0),0,1)</f>
        <v>0</v>
      </c>
      <c r="AI6" s="4"/>
      <c r="AJ6" s="4"/>
    </row>
    <row r="7" spans="1:36" ht="15">
      <c r="A7" s="22"/>
      <c r="B7" s="23" t="s">
        <v>53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2</v>
      </c>
      <c r="I7" s="24">
        <v>0</v>
      </c>
      <c r="J7" s="25">
        <v>2</v>
      </c>
      <c r="K7" s="26">
        <v>1</v>
      </c>
      <c r="L7" s="24">
        <v>0</v>
      </c>
      <c r="M7" s="24">
        <v>1</v>
      </c>
      <c r="N7" s="24">
        <v>1</v>
      </c>
      <c r="O7" s="24">
        <v>0</v>
      </c>
      <c r="P7" s="24">
        <v>2</v>
      </c>
      <c r="Q7" s="24">
        <v>0</v>
      </c>
      <c r="R7" s="25">
        <v>1</v>
      </c>
      <c r="S7" s="27">
        <f>SUM(C29:R29)</f>
        <v>7</v>
      </c>
      <c r="T7" s="28">
        <f>COUNTIF($C$49:$R$50,B7)</f>
        <v>0</v>
      </c>
      <c r="U7" s="29">
        <f>COUNTIF($C$51:$R$52,B7)</f>
        <v>0</v>
      </c>
      <c r="V7" s="82">
        <f>T65</f>
        <v>5.348887309334797</v>
      </c>
      <c r="W7" s="30"/>
      <c r="X7" s="10"/>
      <c r="Y7" s="31">
        <v>4</v>
      </c>
      <c r="Z7" s="51" t="str">
        <f>IF(F$8="",CONCATENATE(F1," (",AB7,"-",AC7,"-",AD7,") - (",AE7,"-",AF7,"-",AG7,")"),G$48)</f>
        <v>Гол, как говорится, назревает</v>
      </c>
      <c r="AA7" s="4"/>
      <c r="AB7" s="4">
        <f>COUNTIF($F$4:$F$7,1)</f>
        <v>3</v>
      </c>
      <c r="AC7" s="4">
        <f>COUNTIF($F$4:$F$7,0)</f>
        <v>1</v>
      </c>
      <c r="AD7" s="4">
        <f>COUNTIF($F$4:$F$7,2)</f>
        <v>0</v>
      </c>
      <c r="AE7" s="4">
        <f>COUNTIF($F$10:$F$13,1)</f>
        <v>3</v>
      </c>
      <c r="AF7" s="4">
        <f>COUNTIF($F$10:$F$13,0)</f>
        <v>1</v>
      </c>
      <c r="AG7" s="4">
        <f>COUNTIF($F$10:$F$13,2)</f>
        <v>0</v>
      </c>
      <c r="AH7" s="4">
        <f>IF((SUM(F$57:F$58)-SUM(E$57:E$58)=0),0,1)</f>
        <v>0</v>
      </c>
      <c r="AI7" s="4"/>
      <c r="AJ7" s="4"/>
    </row>
    <row r="8" spans="1:36" ht="15">
      <c r="A8" s="32"/>
      <c r="B8" s="33" t="s">
        <v>1</v>
      </c>
      <c r="C8" s="53">
        <f>IF(ISBLANK(Матчи!$H2),"",Матчи!$H2)</f>
        <v>1</v>
      </c>
      <c r="D8" s="53">
        <f>IF(ISBLANK(Матчи!$H3),"",Матчи!$H3)</f>
        <v>0</v>
      </c>
      <c r="E8" s="53">
        <f>IF(ISBLANK(Матчи!$H4),"",Матчи!$H4)</f>
        <v>1</v>
      </c>
      <c r="F8" s="53">
        <f>IF(ISBLANK(Матчи!$H5),"",Матчи!$H5)</f>
        <v>1</v>
      </c>
      <c r="G8" s="53">
        <f>IF(ISBLANK(Матчи!$H6),"",Матчи!$H6)</f>
        <v>2</v>
      </c>
      <c r="H8" s="53">
        <f>IF(ISBLANK(Матчи!$H7),"",Матчи!$H7)</f>
        <v>2</v>
      </c>
      <c r="I8" s="53">
        <f>IF(ISBLANK(Матчи!$H8),"",Матчи!$H8)</f>
        <v>2</v>
      </c>
      <c r="J8" s="54">
        <f>IF(ISBLANK(Матчи!$H9),"",Матчи!$H9)</f>
        <v>2</v>
      </c>
      <c r="K8" s="55">
        <f>IF(ISBLANK(Матчи!$H10),"",Матчи!$H10)</f>
        <v>1</v>
      </c>
      <c r="L8" s="53">
        <f>IF(ISBLANK(Матчи!$H11),"",Матчи!$H11)</f>
        <v>1</v>
      </c>
      <c r="M8" s="53">
        <f>IF(ISBLANK(Матчи!$H12),"",Матчи!$H12)</f>
        <v>1</v>
      </c>
      <c r="N8" s="53">
        <f>IF(ISBLANK(Матчи!$H13),"",Матчи!$H13)</f>
        <v>0</v>
      </c>
      <c r="O8" s="53">
        <f>IF(ISBLANK(Матчи!$H14),"",Матчи!$H14)</f>
        <v>2</v>
      </c>
      <c r="P8" s="53">
        <f>IF(ISBLANK(Матчи!$H15),"",Матчи!$H15)</f>
        <v>1</v>
      </c>
      <c r="Q8" s="53">
        <f>IF(ISBLANK(Матчи!$H16),"",Матчи!$H16)</f>
        <v>1</v>
      </c>
      <c r="R8" s="54">
        <f>IF(ISBLANK(Матчи!$H17),"",Матчи!$H17)</f>
        <v>2</v>
      </c>
      <c r="S8" s="34"/>
      <c r="T8" s="35"/>
      <c r="U8" s="35"/>
      <c r="V8" s="35"/>
      <c r="W8" s="36"/>
      <c r="X8" s="10"/>
      <c r="Y8" s="31">
        <v>5</v>
      </c>
      <c r="Z8" s="51" t="str">
        <f>IF(G$8="",CONCATENATE(G1," (",AB8,"-",AC8,"-",AD8,") - (",AE8,"-",AF8,"-",AG8,")"),H$48)</f>
        <v>Гол, как говорится, назревает</v>
      </c>
      <c r="AA8" s="4"/>
      <c r="AB8" s="4">
        <f>COUNTIF($G$4:$G$7,1)</f>
        <v>3</v>
      </c>
      <c r="AC8" s="4">
        <f>COUNTIF($G$4:$G$7,0)</f>
        <v>1</v>
      </c>
      <c r="AD8" s="4">
        <f>COUNTIF($G$4:$G$7,2)</f>
        <v>0</v>
      </c>
      <c r="AE8" s="4">
        <f>COUNTIF($G$10:$G$13,1)</f>
        <v>4</v>
      </c>
      <c r="AF8" s="4">
        <f>COUNTIF($G$10:$G$13,0)</f>
        <v>0</v>
      </c>
      <c r="AG8" s="4">
        <f>COUNTIF($G$10:$G$13,2)</f>
        <v>0</v>
      </c>
      <c r="AH8" s="4">
        <f>IF((SUM(G$57:G$58)-SUM(F$57:F$58)=0),0,1)</f>
        <v>0</v>
      </c>
      <c r="AI8" s="4"/>
      <c r="AJ8" s="4"/>
    </row>
    <row r="9" spans="1:36" ht="15">
      <c r="A9" s="13"/>
      <c r="B9" s="14" t="str">
        <f>Матчи!B80</f>
        <v>ЦСКА</v>
      </c>
      <c r="C9" s="15">
        <f>C31</f>
        <v>4</v>
      </c>
      <c r="D9" s="15">
        <f aca="true" t="shared" si="1" ref="D9:R9">D31</f>
        <v>0</v>
      </c>
      <c r="E9" s="15">
        <f t="shared" si="1"/>
        <v>4</v>
      </c>
      <c r="F9" s="15">
        <f t="shared" si="1"/>
        <v>3</v>
      </c>
      <c r="G9" s="15">
        <f t="shared" si="1"/>
        <v>0</v>
      </c>
      <c r="H9" s="15">
        <f t="shared" si="1"/>
        <v>2</v>
      </c>
      <c r="I9" s="15">
        <f t="shared" si="1"/>
        <v>1</v>
      </c>
      <c r="J9" s="16">
        <f t="shared" si="1"/>
        <v>2</v>
      </c>
      <c r="K9" s="17">
        <f t="shared" si="1"/>
        <v>2</v>
      </c>
      <c r="L9" s="15">
        <f t="shared" si="1"/>
        <v>2</v>
      </c>
      <c r="M9" s="15">
        <f t="shared" si="1"/>
        <v>4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 t="shared" si="1"/>
        <v>2</v>
      </c>
      <c r="R9" s="16">
        <f t="shared" si="1"/>
        <v>0</v>
      </c>
      <c r="S9" s="18">
        <f>SUM(S10:S13)</f>
        <v>26</v>
      </c>
      <c r="T9" s="50">
        <f>SUM(T10:T13)</f>
        <v>0</v>
      </c>
      <c r="U9" s="19"/>
      <c r="V9" s="19"/>
      <c r="W9" s="20"/>
      <c r="X9" s="10"/>
      <c r="Y9" s="31">
        <v>6</v>
      </c>
      <c r="Z9" s="51" t="str">
        <f>IF(H$8="",CONCATENATE(H1," (",AB9,"-",AC9,"-",AD9,") - (",AE9,"-",AF9,"-",AG9,")"),I$48)</f>
        <v>А вот уже "Динамо" Б в атаке</v>
      </c>
      <c r="AA9" s="4"/>
      <c r="AB9" s="4">
        <f>COUNTIF($H$4:$H$7,1)</f>
        <v>0</v>
      </c>
      <c r="AC9" s="4">
        <f>COUNTIF($H$4:$H$7,0)</f>
        <v>0</v>
      </c>
      <c r="AD9" s="4">
        <f>COUNTIF($H$4:$H$7,2)</f>
        <v>4</v>
      </c>
      <c r="AE9" s="4">
        <f>COUNTIF($H$10:$H$13,1)</f>
        <v>0</v>
      </c>
      <c r="AF9" s="4">
        <f>COUNTIF($H$10:$H$13,0)</f>
        <v>2</v>
      </c>
      <c r="AG9" s="4">
        <f>COUNTIF($H$10:$H$13,2)</f>
        <v>2</v>
      </c>
      <c r="AH9" s="4">
        <f>IF((SUM(H$57:H$58)-SUM(G$57:G$58)=0),0,1)</f>
        <v>0</v>
      </c>
      <c r="AI9" s="4"/>
      <c r="AJ9" s="4"/>
    </row>
    <row r="10" spans="1:36" ht="15">
      <c r="A10" s="22"/>
      <c r="B10" s="23" t="s">
        <v>51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2</v>
      </c>
      <c r="I10" s="24">
        <v>0</v>
      </c>
      <c r="J10" s="25">
        <v>0</v>
      </c>
      <c r="K10" s="26">
        <v>2</v>
      </c>
      <c r="L10" s="24">
        <v>1</v>
      </c>
      <c r="M10" s="24">
        <v>1</v>
      </c>
      <c r="N10" s="24">
        <v>1</v>
      </c>
      <c r="O10" s="24">
        <v>1</v>
      </c>
      <c r="P10" s="24">
        <v>2</v>
      </c>
      <c r="Q10" s="24">
        <v>1</v>
      </c>
      <c r="R10" s="25">
        <v>1</v>
      </c>
      <c r="S10" s="27">
        <f>SUM(C32:R32)</f>
        <v>7</v>
      </c>
      <c r="T10" s="28">
        <f>COUNTIF($C$49:$R$50,B10)</f>
        <v>0</v>
      </c>
      <c r="U10" s="29">
        <f>COUNTIF($C$51:$R$52,B10)</f>
        <v>0</v>
      </c>
      <c r="V10" s="82">
        <f>T68</f>
        <v>5.015553976001464</v>
      </c>
      <c r="W10" s="30">
        <f>COUNTIF(C24:R24,3)</f>
        <v>0</v>
      </c>
      <c r="X10" s="10"/>
      <c r="Y10" s="31">
        <v>7</v>
      </c>
      <c r="Z10" s="51" t="str">
        <f>IF(I$8="",CONCATENATE(I1," (",AB10,"-",AC10,"-",AD10,") - (",AE10,"-",AF10,"-",AG10,")"),J$48)</f>
        <v>Гол, как говорится, назревает</v>
      </c>
      <c r="AA10" s="4"/>
      <c r="AB10" s="4">
        <f>COUNTIF($I$4:$I$7,1)</f>
        <v>1</v>
      </c>
      <c r="AC10" s="4">
        <f>COUNTIF($I$4:$I$7,0)</f>
        <v>2</v>
      </c>
      <c r="AD10" s="4">
        <f>COUNTIF($I$4:$I$7,2)</f>
        <v>1</v>
      </c>
      <c r="AE10" s="4">
        <f>COUNTIF($I$10:$I$13,1)</f>
        <v>1</v>
      </c>
      <c r="AF10" s="4">
        <f>COUNTIF($I$10:$I$13,0)</f>
        <v>2</v>
      </c>
      <c r="AG10" s="4">
        <f>COUNTIF($I$10:$I$13,2)</f>
        <v>1</v>
      </c>
      <c r="AH10" s="4">
        <f>IF((SUM(I$57:I$58)-SUM(H$57:H$58)=0),0,1)</f>
        <v>0</v>
      </c>
      <c r="AI10" s="4"/>
      <c r="AJ10" s="4"/>
    </row>
    <row r="11" spans="1:36" ht="15">
      <c r="A11" s="22"/>
      <c r="B11" s="23" t="s">
        <v>45</v>
      </c>
      <c r="C11" s="24">
        <v>1</v>
      </c>
      <c r="D11" s="24">
        <v>1</v>
      </c>
      <c r="E11" s="24">
        <v>1</v>
      </c>
      <c r="F11" s="24">
        <v>0</v>
      </c>
      <c r="G11" s="24">
        <v>1</v>
      </c>
      <c r="H11" s="24">
        <v>0</v>
      </c>
      <c r="I11" s="24">
        <v>2</v>
      </c>
      <c r="J11" s="25">
        <v>2</v>
      </c>
      <c r="K11" s="26">
        <v>1</v>
      </c>
      <c r="L11" s="24">
        <v>0</v>
      </c>
      <c r="M11" s="24">
        <v>1</v>
      </c>
      <c r="N11" s="24">
        <v>1</v>
      </c>
      <c r="O11" s="24">
        <v>1</v>
      </c>
      <c r="P11" s="24">
        <v>2</v>
      </c>
      <c r="Q11" s="24">
        <v>0</v>
      </c>
      <c r="R11" s="25">
        <v>1</v>
      </c>
      <c r="S11" s="27">
        <f>SUM(C33:R33)</f>
        <v>6</v>
      </c>
      <c r="T11" s="28">
        <f>COUNTIF($C$49:$R$50,B11)</f>
        <v>0</v>
      </c>
      <c r="U11" s="29">
        <f>COUNTIF($C$51:$R$52,B11)</f>
        <v>0</v>
      </c>
      <c r="V11" s="82">
        <f>T69</f>
        <v>4.897079348494445</v>
      </c>
      <c r="W11" s="30"/>
      <c r="X11" s="10"/>
      <c r="Y11" s="31">
        <v>8</v>
      </c>
      <c r="Z11" s="51" t="str">
        <f>IF(J$8="",CONCATENATE(J1," (",AB11,"-",AC11,"-",AD11,") - (",AE11,"-",AF11,"-",AG11,")"),K$48)</f>
        <v>ЦСКА отбивается. Мяч в центре поля</v>
      </c>
      <c r="AA11" s="4"/>
      <c r="AB11" s="4">
        <f>COUNTIF($J$4:$J$7,1)</f>
        <v>2</v>
      </c>
      <c r="AC11" s="4">
        <f>COUNTIF($J$4:$J$7,0)</f>
        <v>1</v>
      </c>
      <c r="AD11" s="4">
        <f>COUNTIF($J$4:$J$7,2)</f>
        <v>1</v>
      </c>
      <c r="AE11" s="4">
        <f>COUNTIF($J$10:$J$13,1)</f>
        <v>0</v>
      </c>
      <c r="AF11" s="4">
        <f>COUNTIF($J$10:$J$13,0)</f>
        <v>2</v>
      </c>
      <c r="AG11" s="4">
        <f>COUNTIF($J$10:$J$13,2)</f>
        <v>2</v>
      </c>
      <c r="AH11" s="4">
        <f>IF((SUM(J$57:J$58)-SUM(I$57:I$58)=0),0,1)</f>
        <v>0</v>
      </c>
      <c r="AI11" s="4"/>
      <c r="AJ11" s="4"/>
    </row>
    <row r="12" spans="1:36" ht="15">
      <c r="A12" s="22"/>
      <c r="B12" s="23" t="s">
        <v>70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0</v>
      </c>
      <c r="I12" s="24">
        <v>1</v>
      </c>
      <c r="J12" s="25">
        <v>0</v>
      </c>
      <c r="K12" s="26">
        <v>1</v>
      </c>
      <c r="L12" s="24">
        <v>1</v>
      </c>
      <c r="M12" s="24">
        <v>1</v>
      </c>
      <c r="N12" s="24">
        <v>1</v>
      </c>
      <c r="O12" s="24">
        <v>1</v>
      </c>
      <c r="P12" s="24">
        <v>2</v>
      </c>
      <c r="Q12" s="24">
        <v>0</v>
      </c>
      <c r="R12" s="25">
        <v>1</v>
      </c>
      <c r="S12" s="27">
        <f>SUM(C34:R34)</f>
        <v>6</v>
      </c>
      <c r="T12" s="28">
        <f>COUNTIF($C$49:$R$50,B12)</f>
        <v>0</v>
      </c>
      <c r="U12" s="29">
        <f>COUNTIF($C$51:$R$52,B12)</f>
        <v>0</v>
      </c>
      <c r="V12" s="82">
        <f>T70</f>
        <v>4.897079348494445</v>
      </c>
      <c r="W12" s="30"/>
      <c r="X12" s="10"/>
      <c r="Y12" s="31"/>
      <c r="Z12" s="51" t="str">
        <f>W37</f>
        <v> Перерыв.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 thickBot="1">
      <c r="A13" s="37"/>
      <c r="B13" s="38" t="s">
        <v>69</v>
      </c>
      <c r="C13" s="39">
        <v>1</v>
      </c>
      <c r="D13" s="39">
        <v>1</v>
      </c>
      <c r="E13" s="39">
        <v>1</v>
      </c>
      <c r="F13" s="39">
        <v>1</v>
      </c>
      <c r="G13" s="39">
        <v>1</v>
      </c>
      <c r="H13" s="39">
        <v>2</v>
      </c>
      <c r="I13" s="39">
        <v>0</v>
      </c>
      <c r="J13" s="40">
        <v>2</v>
      </c>
      <c r="K13" s="41">
        <v>2</v>
      </c>
      <c r="L13" s="39">
        <v>0</v>
      </c>
      <c r="M13" s="39">
        <v>1</v>
      </c>
      <c r="N13" s="39">
        <v>1</v>
      </c>
      <c r="O13" s="39">
        <v>1</v>
      </c>
      <c r="P13" s="39">
        <v>2</v>
      </c>
      <c r="Q13" s="39">
        <v>1</v>
      </c>
      <c r="R13" s="40">
        <v>1</v>
      </c>
      <c r="S13" s="42">
        <f>SUM(C35:R35)</f>
        <v>7</v>
      </c>
      <c r="T13" s="43">
        <f>COUNTIF($C$49:$R$50,B13)</f>
        <v>0</v>
      </c>
      <c r="U13" s="44">
        <f>COUNTIF($C$51:$R$52,B13)</f>
        <v>0</v>
      </c>
      <c r="V13" s="83">
        <f>T71</f>
        <v>5.015553976001464</v>
      </c>
      <c r="W13" s="45"/>
      <c r="X13" s="10"/>
      <c r="Y13" s="31">
        <v>9</v>
      </c>
      <c r="Z13" s="51" t="str">
        <f>IF(K$8="",CONCATENATE(K1," (",AB13,"-",AC13,"-",AD13,") - (",AE13,"-",AF13,"-",AG13,")"),CONCATENATE(W38,L$48))</f>
        <v>Команды вернулись на поле. 2 тайм. Поехали! "Динамо" Б переходит в атаку </v>
      </c>
      <c r="AA13" s="4"/>
      <c r="AB13" s="4">
        <f>COUNTIF($K$4:$K$7,1)</f>
        <v>3</v>
      </c>
      <c r="AC13" s="4">
        <f>COUNTIF($K$4:$K$7,0)</f>
        <v>0</v>
      </c>
      <c r="AD13" s="4">
        <f>COUNTIF($K$4:$K$7,2)</f>
        <v>1</v>
      </c>
      <c r="AE13" s="4">
        <f>COUNTIF($K$10:$K$13,1)</f>
        <v>2</v>
      </c>
      <c r="AF13" s="4">
        <f>COUNTIF($K$10:$K$13,0)</f>
        <v>0</v>
      </c>
      <c r="AG13" s="4">
        <f>COUNTIF($K$10:$K$13,2)</f>
        <v>2</v>
      </c>
      <c r="AH13" s="4">
        <f>IF((SUM(K$57:K$58)-SUM(J$57:J$58)=0),0,1)</f>
        <v>0</v>
      </c>
      <c r="AI13" s="4"/>
      <c r="AJ13" s="4"/>
    </row>
    <row r="14" spans="1:36" ht="16.5" thickBot="1" thickTop="1">
      <c r="A14" s="4"/>
      <c r="B14" s="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"/>
      <c r="T14" s="4"/>
      <c r="U14" s="4"/>
      <c r="V14" s="4"/>
      <c r="W14" s="4"/>
      <c r="X14" s="10"/>
      <c r="Y14" s="31">
        <v>10</v>
      </c>
      <c r="Z14" s="51" t="str">
        <f>IF(L$8="",CONCATENATE(L1," (",AB14,"-",AC14,"-",AD14,") - (",AE14,"-",AF14,"-",AG14,")"),M$48)</f>
        <v>Гол, как говорится, назревает</v>
      </c>
      <c r="AA14" s="4"/>
      <c r="AB14" s="4">
        <f>COUNTIF($L$4:$L$7,1)</f>
        <v>2</v>
      </c>
      <c r="AC14" s="4">
        <f>COUNTIF($L$4:$L$7,0)</f>
        <v>2</v>
      </c>
      <c r="AD14" s="4">
        <f>COUNTIF($L$4:$L$7,2)</f>
        <v>0</v>
      </c>
      <c r="AE14" s="4">
        <f>COUNTIF($L$10:$L$13,1)</f>
        <v>2</v>
      </c>
      <c r="AF14" s="4">
        <f>COUNTIF($L$10:$L$13,0)</f>
        <v>2</v>
      </c>
      <c r="AG14" s="4">
        <f>COUNTIF($L$10:$L$13,2)</f>
        <v>0</v>
      </c>
      <c r="AH14" s="4">
        <f>IF((SUM(L$57:L$58)-SUM(K$57:K$58)=0),0,1)</f>
        <v>0</v>
      </c>
      <c r="AI14" s="4"/>
      <c r="AJ14" s="4"/>
    </row>
    <row r="15" spans="1:36" ht="15.75" thickTop="1">
      <c r="A15" s="4"/>
      <c r="B15" s="112" t="str">
        <f>CONCATENATE(B3," - ",B9," - ",T3,":",T9," (",S24,":",S36,")")</f>
        <v>"Динамо" Б - ЦСКА - 0:0 (0:0)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0"/>
      <c r="Y15" s="31">
        <v>11</v>
      </c>
      <c r="Z15" s="51" t="str">
        <f>IF(M$8="",CONCATENATE(M1," (",AB15,"-",AC15,"-",AD15,") - (",AE15,"-",AF15,"-",AG15,")"),N$48)</f>
        <v>Гол, как говорится, назревает</v>
      </c>
      <c r="AA15" s="4"/>
      <c r="AB15" s="4">
        <f>COUNTIF($M$4:$M$7,1)</f>
        <v>4</v>
      </c>
      <c r="AC15" s="4">
        <f>COUNTIF($M$4:$M$7,0)</f>
        <v>0</v>
      </c>
      <c r="AD15" s="4">
        <f>COUNTIF($M$4:$M$7,2)</f>
        <v>0</v>
      </c>
      <c r="AE15" s="4">
        <f>COUNTIF($M$10:$M$13,1)</f>
        <v>4</v>
      </c>
      <c r="AF15" s="4">
        <f>COUNTIF($M$10:$M$13,0)</f>
        <v>0</v>
      </c>
      <c r="AG15" s="4">
        <f>COUNTIF($M$10:$M$13,2)</f>
        <v>0</v>
      </c>
      <c r="AH15" s="4">
        <f>IF((SUM(M$57:M$58)-SUM(L$57:L$58)=0),0,1)</f>
        <v>0</v>
      </c>
      <c r="AI15" s="4"/>
      <c r="AJ15" s="4"/>
    </row>
    <row r="16" spans="1:36" ht="15">
      <c r="A16" s="4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"/>
      <c r="Y16" s="31">
        <v>12</v>
      </c>
      <c r="Z16" s="51" t="str">
        <f>IF(N$8="",CONCATENATE(N1," (",AB16,"-",AC16,"-",AD16,") - (",AE16,"-",AF16,"-",AG16,")"),O$48)</f>
        <v>Гол, как говорится, назревает</v>
      </c>
      <c r="AA16" s="4"/>
      <c r="AB16" s="4">
        <f>COUNTIF($N$4:$N$7,1)</f>
        <v>4</v>
      </c>
      <c r="AC16" s="4">
        <f>COUNTIF($N$4:$N$7,0)</f>
        <v>0</v>
      </c>
      <c r="AD16" s="4">
        <f>COUNTIF($N$4:$N$7,2)</f>
        <v>0</v>
      </c>
      <c r="AE16" s="4">
        <f>COUNTIF($N$10:$N$13,1)</f>
        <v>4</v>
      </c>
      <c r="AF16" s="4">
        <f>COUNTIF($N$10:$N$13,0)</f>
        <v>0</v>
      </c>
      <c r="AG16" s="4">
        <f>COUNTIF($N$10:$N$13,2)</f>
        <v>0</v>
      </c>
      <c r="AH16" s="4">
        <f>IF((SUM(N$57:N$58)-SUM(M$57:M$58)=0),0,1)</f>
        <v>0</v>
      </c>
      <c r="AI16" s="4"/>
      <c r="AJ16" s="4"/>
    </row>
    <row r="17" spans="1:36" ht="15" customHeight="1">
      <c r="A17" s="4"/>
      <c r="B17" s="122" t="str">
        <f>CONCATENATE("    Голы: ",C55,D55,E55,F55,G55,H55,I55,J55,K55,L55,M55,N55,O55,P55,Q55,R55)</f>
        <v>    Голы: 1:0 (16) -  (штр.), 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0"/>
      <c r="Y17" s="31">
        <v>13</v>
      </c>
      <c r="Z17" s="51" t="str">
        <f>IF(O$8="",CONCATENATE(O1," (",AB17,"-",AC17,"-",AD17,") - (",AE17,"-",AF17,"-",AG17,")"),P$48)</f>
        <v>Гол, как говорится, назревает</v>
      </c>
      <c r="AA17" s="4"/>
      <c r="AB17" s="4">
        <f>COUNTIF($O$4:$O$7,1)</f>
        <v>3</v>
      </c>
      <c r="AC17" s="4">
        <f>COUNTIF($O$4:$O$7,0)</f>
        <v>1</v>
      </c>
      <c r="AD17" s="4">
        <f>COUNTIF($O$4:$O$7,2)</f>
        <v>0</v>
      </c>
      <c r="AE17" s="4">
        <f>COUNTIF($O$10:$O$13,1)</f>
        <v>4</v>
      </c>
      <c r="AF17" s="4">
        <f>COUNTIF($O$10:$O$13,0)</f>
        <v>0</v>
      </c>
      <c r="AG17" s="4">
        <f>COUNTIF($O$10:$O$13,2)</f>
        <v>0</v>
      </c>
      <c r="AH17" s="4">
        <f>IF((SUM(O$57:O$58)-SUM(N$57:N$58)=0),0,1)</f>
        <v>0</v>
      </c>
      <c r="AI17" s="4"/>
      <c r="AJ17" s="4"/>
    </row>
    <row r="18" spans="1:36" ht="15">
      <c r="A18" s="4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0"/>
      <c r="Y18" s="31">
        <v>14</v>
      </c>
      <c r="Z18" s="51" t="str">
        <f>IF(P$8="",CONCATENATE(P1," (",AB18,"-",AC18,"-",AD18,") - (",AE18,"-",AF18,"-",AG18,")"),Q$48)</f>
        <v>Гол, как говорится, назревает</v>
      </c>
      <c r="AA18" s="4"/>
      <c r="AB18" s="4">
        <f>COUNTIF($P$4:$P$7,1)</f>
        <v>0</v>
      </c>
      <c r="AC18" s="4">
        <f>COUNTIF($P$4:$P$7,0)</f>
        <v>0</v>
      </c>
      <c r="AD18" s="4">
        <f>COUNTIF($P$4:$P$7,2)</f>
        <v>4</v>
      </c>
      <c r="AE18" s="4">
        <f>COUNTIF($P$10:$P$13,1)</f>
        <v>0</v>
      </c>
      <c r="AF18" s="4">
        <f>COUNTIF($P$10:$P$13,0)</f>
        <v>0</v>
      </c>
      <c r="AG18" s="4">
        <f>COUNTIF($P$10:$P$13,2)</f>
        <v>4</v>
      </c>
      <c r="AH18" s="4">
        <f>IF((SUM(P$57:P$58)-SUM(O$57:O$58)=0),0,1)</f>
        <v>0</v>
      </c>
      <c r="AI18" s="4"/>
      <c r="AJ18" s="4"/>
    </row>
    <row r="19" spans="1:36" ht="15">
      <c r="A19" s="4"/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0"/>
      <c r="Y19" s="31">
        <v>15</v>
      </c>
      <c r="Z19" s="51" t="str">
        <f>IF(Q$8="",CONCATENATE(Q1," (",AB19,"-",AC19,"-",AD19,") - (",AE19,"-",AF19,"-",AG19,")"),R$48)</f>
        <v>Гол, как говорится, назревает</v>
      </c>
      <c r="AA19" s="4"/>
      <c r="AB19" s="4">
        <f>COUNTIF($Q$4:$Q$7,1)</f>
        <v>2</v>
      </c>
      <c r="AC19" s="4">
        <f>COUNTIF($Q$4:$Q$7,0)</f>
        <v>2</v>
      </c>
      <c r="AD19" s="4">
        <f>COUNTIF($Q$4:$Q$7,2)</f>
        <v>0</v>
      </c>
      <c r="AE19" s="4">
        <f>COUNTIF($Q$10:$Q$13,1)</f>
        <v>2</v>
      </c>
      <c r="AF19" s="4">
        <f>COUNTIF($Q$10:$Q$13,0)</f>
        <v>2</v>
      </c>
      <c r="AG19" s="4">
        <f>COUNTIF($Q$10:$Q$13,2)</f>
        <v>0</v>
      </c>
      <c r="AH19" s="4">
        <f>IF((SUM(Q$57:Q$58)-SUM(P$57:P$58)=0),0,1)</f>
        <v>0</v>
      </c>
      <c r="AI19" s="4"/>
      <c r="AJ19" s="4"/>
    </row>
    <row r="20" spans="1:36" ht="15">
      <c r="A20" s="4"/>
      <c r="B20" s="140" t="str">
        <f>CONCATENATE(B3," (",S3,"): ",B4,"-",S4,", ",B5,"-",S5,", ",B6,"-",S6,", ",B7,"-",S7)</f>
        <v>"Динамо" Б (27): Шевелев И.-8, Титенко О.-7, Якимов А.-5, Жигалов С.-7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0"/>
      <c r="Y20" s="31">
        <v>16</v>
      </c>
      <c r="Z20" s="51" t="str">
        <f>IF(R$8="",CONCATENATE(R1," (",AB20,"-",AC20,"-",AD20,") - (",AE20,"-",AF20,"-",AG20,")"),S$48)</f>
        <v>("Динамо" Б) со штрафного посылает мяч в ворота.  ГОЛ!!!  переигрывает голкипера. СЧЁТ 1:0!</v>
      </c>
      <c r="AA20" s="4"/>
      <c r="AB20" s="4">
        <f>COUNTIF($R$4:$R$7,1)</f>
        <v>4</v>
      </c>
      <c r="AC20" s="4">
        <f>COUNTIF($R$4:$R$7,0)</f>
        <v>0</v>
      </c>
      <c r="AD20" s="4">
        <f>COUNTIF($R$4:$R$7,2)</f>
        <v>0</v>
      </c>
      <c r="AE20" s="4">
        <f>COUNTIF($R$10:$R$13,1)</f>
        <v>4</v>
      </c>
      <c r="AF20" s="4">
        <f>COUNTIF($R$10:$R$13,0)</f>
        <v>0</v>
      </c>
      <c r="AG20" s="4">
        <f>COUNTIF($R$10:$R$13,2)</f>
        <v>0</v>
      </c>
      <c r="AH20" s="4">
        <f>IF((SUM(R$57:R$58)-SUM(Q$57:Q$58)=0),0,1)</f>
        <v>1</v>
      </c>
      <c r="AI20" s="4"/>
      <c r="AJ20" s="4"/>
    </row>
    <row r="21" spans="1:36" ht="15.75" thickBot="1">
      <c r="A21" s="4"/>
      <c r="B21" s="143" t="str">
        <f>CONCATENATE(B9," (",S9,"): ",B10,"-",S10,", ",B11,"-",S11,", ",B12,"-",S12,", ",B13,"-",S13)</f>
        <v>ЦСКА (26): Шевцов К.-7, Шевцов Э.-6, Сухоруков А.-6, Кочетков В.-7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X21" s="10"/>
      <c r="Y21" s="47"/>
      <c r="Z21" s="52" t="s">
        <v>33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 thickTop="1">
      <c r="A22" s="4"/>
      <c r="B22" s="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" hidden="1">
      <c r="A23" s="4"/>
      <c r="B23" s="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5" hidden="1">
      <c r="A24" s="4"/>
      <c r="B24" s="4"/>
      <c r="C24" s="46">
        <f>IF(C30="G1",1,IF(AND(C30="C1",C32=0),1,IF(AND(C30="C1",C32=1),3,0)))</f>
        <v>0</v>
      </c>
      <c r="D24" s="46">
        <f aca="true" t="shared" si="2" ref="D24:R24">IF(D30="G1",1,IF(AND(D30="C1",D32=0),1,IF(AND(D30="C1",D32=1),3,0)))</f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1</v>
      </c>
      <c r="S24" s="46">
        <f>COUNTIF(C24:J24,1)</f>
        <v>0</v>
      </c>
      <c r="T24" s="4"/>
      <c r="U24" s="4"/>
      <c r="V24" s="4"/>
      <c r="W24" s="4"/>
      <c r="X24" s="4"/>
      <c r="Y24" s="4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5" hidden="1">
      <c r="A25" s="4"/>
      <c r="B25" s="4" t="s">
        <v>3</v>
      </c>
      <c r="C25" s="46">
        <f>SUM(C26:C29)</f>
        <v>4</v>
      </c>
      <c r="D25" s="46">
        <f aca="true" t="shared" si="3" ref="D25:Q25">SUM(D26:D29)</f>
        <v>0</v>
      </c>
      <c r="E25" s="46">
        <f t="shared" si="3"/>
        <v>3</v>
      </c>
      <c r="F25" s="46">
        <f t="shared" si="3"/>
        <v>3</v>
      </c>
      <c r="G25" s="46">
        <f t="shared" si="3"/>
        <v>0</v>
      </c>
      <c r="H25" s="46">
        <f t="shared" si="3"/>
        <v>4</v>
      </c>
      <c r="I25" s="46">
        <f t="shared" si="3"/>
        <v>1</v>
      </c>
      <c r="J25" s="46">
        <f t="shared" si="3"/>
        <v>1</v>
      </c>
      <c r="K25" s="46">
        <f t="shared" si="3"/>
        <v>3</v>
      </c>
      <c r="L25" s="46">
        <f t="shared" si="3"/>
        <v>2</v>
      </c>
      <c r="M25" s="46">
        <f t="shared" si="3"/>
        <v>4</v>
      </c>
      <c r="N25" s="46">
        <f t="shared" si="3"/>
        <v>0</v>
      </c>
      <c r="O25" s="46">
        <f t="shared" si="3"/>
        <v>0</v>
      </c>
      <c r="P25" s="46">
        <f t="shared" si="3"/>
        <v>0</v>
      </c>
      <c r="Q25" s="46">
        <f t="shared" si="3"/>
        <v>2</v>
      </c>
      <c r="R25" s="46">
        <f>SUM(R26:R29)+1</f>
        <v>1</v>
      </c>
      <c r="S25" s="4"/>
      <c r="T25" s="4"/>
      <c r="U25" s="4"/>
      <c r="V25" s="4"/>
      <c r="W25" s="4" t="s">
        <v>4</v>
      </c>
      <c r="X25" s="4" t="s">
        <v>62</v>
      </c>
      <c r="Y25" s="4" t="s">
        <v>63</v>
      </c>
      <c r="Z25" s="4" t="s">
        <v>64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5" hidden="1">
      <c r="A26" s="4"/>
      <c r="B26" s="4"/>
      <c r="C26" s="46">
        <f>IF(C4=C$8,1,0)</f>
        <v>1</v>
      </c>
      <c r="D26" s="46">
        <f aca="true" t="shared" si="4" ref="D26:R26">IF(D4=D$8,1,0)</f>
        <v>0</v>
      </c>
      <c r="E26" s="46">
        <f t="shared" si="4"/>
        <v>1</v>
      </c>
      <c r="F26" s="46">
        <f t="shared" si="4"/>
        <v>1</v>
      </c>
      <c r="G26" s="46">
        <f t="shared" si="4"/>
        <v>0</v>
      </c>
      <c r="H26" s="46">
        <f t="shared" si="4"/>
        <v>1</v>
      </c>
      <c r="I26" s="46">
        <f t="shared" si="4"/>
        <v>0</v>
      </c>
      <c r="J26" s="46">
        <f t="shared" si="4"/>
        <v>0</v>
      </c>
      <c r="K26" s="46">
        <f t="shared" si="4"/>
        <v>1</v>
      </c>
      <c r="L26" s="46">
        <f t="shared" si="4"/>
        <v>1</v>
      </c>
      <c r="M26" s="46">
        <f t="shared" si="4"/>
        <v>1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1</v>
      </c>
      <c r="R26" s="46">
        <f t="shared" si="4"/>
        <v>0</v>
      </c>
      <c r="S26" s="4"/>
      <c r="T26" s="4"/>
      <c r="U26" s="4"/>
      <c r="V26" s="4"/>
      <c r="W26" s="4" t="s">
        <v>14</v>
      </c>
      <c r="X26" s="4" t="s">
        <v>7</v>
      </c>
      <c r="Y26" s="4" t="s">
        <v>5</v>
      </c>
      <c r="Z26" s="5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15" hidden="1">
      <c r="A27" s="4"/>
      <c r="B27" s="4"/>
      <c r="C27" s="46">
        <f aca="true" t="shared" si="5" ref="C27:R35">IF(C5=C$8,1,0)</f>
        <v>1</v>
      </c>
      <c r="D27" s="46">
        <f t="shared" si="5"/>
        <v>0</v>
      </c>
      <c r="E27" s="46">
        <f t="shared" si="5"/>
        <v>0</v>
      </c>
      <c r="F27" s="46">
        <f t="shared" si="5"/>
        <v>1</v>
      </c>
      <c r="G27" s="46">
        <f t="shared" si="5"/>
        <v>0</v>
      </c>
      <c r="H27" s="46">
        <f t="shared" si="5"/>
        <v>1</v>
      </c>
      <c r="I27" s="46">
        <f t="shared" si="5"/>
        <v>1</v>
      </c>
      <c r="J27" s="46">
        <f t="shared" si="5"/>
        <v>0</v>
      </c>
      <c r="K27" s="46">
        <f t="shared" si="5"/>
        <v>0</v>
      </c>
      <c r="L27" s="46">
        <f t="shared" si="5"/>
        <v>1</v>
      </c>
      <c r="M27" s="46">
        <f t="shared" si="5"/>
        <v>1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1</v>
      </c>
      <c r="R27" s="46">
        <f t="shared" si="5"/>
        <v>0</v>
      </c>
      <c r="S27" s="4"/>
      <c r="T27" s="4"/>
      <c r="U27" s="4"/>
      <c r="V27" s="4"/>
      <c r="W27" s="4" t="s">
        <v>20</v>
      </c>
      <c r="X27" s="4" t="s">
        <v>8</v>
      </c>
      <c r="Y27" s="4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15" hidden="1">
      <c r="A28" s="4"/>
      <c r="B28" s="4"/>
      <c r="C28" s="46">
        <f t="shared" si="5"/>
        <v>1</v>
      </c>
      <c r="D28" s="46">
        <f t="shared" si="5"/>
        <v>0</v>
      </c>
      <c r="E28" s="46">
        <f t="shared" si="5"/>
        <v>1</v>
      </c>
      <c r="F28" s="46">
        <f t="shared" si="5"/>
        <v>0</v>
      </c>
      <c r="G28" s="46">
        <f t="shared" si="5"/>
        <v>0</v>
      </c>
      <c r="H28" s="46">
        <f t="shared" si="5"/>
        <v>1</v>
      </c>
      <c r="I28" s="46">
        <f t="shared" si="5"/>
        <v>0</v>
      </c>
      <c r="J28" s="46">
        <f t="shared" si="5"/>
        <v>0</v>
      </c>
      <c r="K28" s="46">
        <f t="shared" si="5"/>
        <v>1</v>
      </c>
      <c r="L28" s="46">
        <f t="shared" si="5"/>
        <v>0</v>
      </c>
      <c r="M28" s="46">
        <f t="shared" si="5"/>
        <v>1</v>
      </c>
      <c r="N28" s="46">
        <f t="shared" si="5"/>
        <v>0</v>
      </c>
      <c r="O28" s="46">
        <f t="shared" si="5"/>
        <v>0</v>
      </c>
      <c r="P28" s="46">
        <f t="shared" si="5"/>
        <v>0</v>
      </c>
      <c r="Q28" s="46">
        <f t="shared" si="5"/>
        <v>0</v>
      </c>
      <c r="R28" s="46">
        <f t="shared" si="5"/>
        <v>0</v>
      </c>
      <c r="S28" s="4"/>
      <c r="T28" s="4"/>
      <c r="U28" s="4"/>
      <c r="V28" s="4"/>
      <c r="W28" s="4" t="s">
        <v>15</v>
      </c>
      <c r="X28" s="4" t="s">
        <v>40</v>
      </c>
      <c r="Y28" s="4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5" hidden="1">
      <c r="A29" s="4"/>
      <c r="B29" s="4"/>
      <c r="C29" s="46">
        <f t="shared" si="5"/>
        <v>1</v>
      </c>
      <c r="D29" s="46">
        <f t="shared" si="5"/>
        <v>0</v>
      </c>
      <c r="E29" s="46">
        <f t="shared" si="5"/>
        <v>1</v>
      </c>
      <c r="F29" s="46">
        <f t="shared" si="5"/>
        <v>1</v>
      </c>
      <c r="G29" s="46">
        <f t="shared" si="5"/>
        <v>0</v>
      </c>
      <c r="H29" s="46">
        <f t="shared" si="5"/>
        <v>1</v>
      </c>
      <c r="I29" s="46">
        <f t="shared" si="5"/>
        <v>0</v>
      </c>
      <c r="J29" s="46">
        <f t="shared" si="5"/>
        <v>1</v>
      </c>
      <c r="K29" s="46">
        <f t="shared" si="5"/>
        <v>1</v>
      </c>
      <c r="L29" s="46">
        <f t="shared" si="5"/>
        <v>0</v>
      </c>
      <c r="M29" s="46">
        <f t="shared" si="5"/>
        <v>1</v>
      </c>
      <c r="N29" s="46">
        <f t="shared" si="5"/>
        <v>0</v>
      </c>
      <c r="O29" s="46">
        <f t="shared" si="5"/>
        <v>0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"/>
      <c r="T29" s="4"/>
      <c r="U29" s="4"/>
      <c r="V29" s="4"/>
      <c r="W29" s="4" t="s">
        <v>31</v>
      </c>
      <c r="X29" s="4" t="s">
        <v>9</v>
      </c>
      <c r="Y29" s="4" t="s">
        <v>16</v>
      </c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5" hidden="1">
      <c r="A30" s="4">
        <v>1</v>
      </c>
      <c r="B30" s="4"/>
      <c r="C30" s="46" t="str">
        <f>IF(C25=C31,"A",IF(C25-C31=1,"B1",IF(C25-C31=2,"C1",IF(C25-C31&gt;2,"G1",IF(C31-C25=1,"B2",IF(C31-C25=2,"C2",IF(C31-C25&gt;2,"G2")))))))</f>
        <v>A</v>
      </c>
      <c r="D30" s="46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46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B2</v>
      </c>
      <c r="F30" s="46" t="str">
        <f t="shared" si="6"/>
        <v>B2</v>
      </c>
      <c r="G30" s="46" t="str">
        <f t="shared" si="6"/>
        <v>B2</v>
      </c>
      <c r="H30" s="46" t="str">
        <f t="shared" si="6"/>
        <v>B1</v>
      </c>
      <c r="I30" s="46" t="str">
        <f t="shared" si="6"/>
        <v>B1</v>
      </c>
      <c r="J30" s="46" t="str">
        <f t="shared" si="6"/>
        <v>A</v>
      </c>
      <c r="K30" s="46" t="str">
        <f>IF(K25=K31,"A",IF(K25-K31=1,"B1",IF(K25-K31=2,"C1",IF(K25-K31&gt;2,"G1",IF(K31-K25=1,"B2",IF(K31-K25=2,"C2",IF(K31-K25&gt;2,"G2")))))))</f>
        <v>B1</v>
      </c>
      <c r="L30" s="46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B1</v>
      </c>
      <c r="M30" s="46" t="str">
        <f t="shared" si="7"/>
        <v>B1</v>
      </c>
      <c r="N30" s="46" t="str">
        <f t="shared" si="7"/>
        <v>B1</v>
      </c>
      <c r="O30" s="46" t="str">
        <f t="shared" si="7"/>
        <v>B1</v>
      </c>
      <c r="P30" s="46" t="str">
        <f t="shared" si="7"/>
        <v>B1</v>
      </c>
      <c r="Q30" s="46" t="str">
        <f t="shared" si="7"/>
        <v>B1</v>
      </c>
      <c r="R30" s="46" t="str">
        <f t="shared" si="7"/>
        <v>C1</v>
      </c>
      <c r="S30" s="4"/>
      <c r="T30" s="4"/>
      <c r="U30" s="4"/>
      <c r="V30" s="4"/>
      <c r="W30" s="4" t="s">
        <v>39</v>
      </c>
      <c r="X30" s="4"/>
      <c r="Y30" s="4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5" hidden="1">
      <c r="A31" s="4"/>
      <c r="B31" s="4"/>
      <c r="C31" s="46">
        <f>SUM(C32:C35)</f>
        <v>4</v>
      </c>
      <c r="D31" s="46">
        <f aca="true" t="shared" si="8" ref="D31:R31">SUM(D32:D35)</f>
        <v>0</v>
      </c>
      <c r="E31" s="46">
        <f t="shared" si="8"/>
        <v>4</v>
      </c>
      <c r="F31" s="46">
        <f t="shared" si="8"/>
        <v>3</v>
      </c>
      <c r="G31" s="46">
        <f t="shared" si="8"/>
        <v>0</v>
      </c>
      <c r="H31" s="46">
        <f t="shared" si="8"/>
        <v>2</v>
      </c>
      <c r="I31" s="46">
        <f t="shared" si="8"/>
        <v>1</v>
      </c>
      <c r="J31" s="46">
        <f t="shared" si="8"/>
        <v>2</v>
      </c>
      <c r="K31" s="46">
        <f t="shared" si="8"/>
        <v>2</v>
      </c>
      <c r="L31" s="46">
        <f t="shared" si="8"/>
        <v>2</v>
      </c>
      <c r="M31" s="46">
        <f t="shared" si="8"/>
        <v>4</v>
      </c>
      <c r="N31" s="46">
        <f t="shared" si="8"/>
        <v>0</v>
      </c>
      <c r="O31" s="46">
        <f t="shared" si="8"/>
        <v>0</v>
      </c>
      <c r="P31" s="46">
        <f t="shared" si="8"/>
        <v>0</v>
      </c>
      <c r="Q31" s="46">
        <f t="shared" si="8"/>
        <v>2</v>
      </c>
      <c r="R31" s="46">
        <f t="shared" si="8"/>
        <v>0</v>
      </c>
      <c r="S31" s="4"/>
      <c r="T31" s="4"/>
      <c r="U31" s="4"/>
      <c r="V31" s="4"/>
      <c r="W31" s="4" t="s">
        <v>10</v>
      </c>
      <c r="X31" s="4"/>
      <c r="Y31" s="4"/>
      <c r="Z31" s="5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5" hidden="1">
      <c r="A32" s="4"/>
      <c r="B32" s="4"/>
      <c r="C32" s="46">
        <f t="shared" si="5"/>
        <v>1</v>
      </c>
      <c r="D32" s="46">
        <f t="shared" si="5"/>
        <v>0</v>
      </c>
      <c r="E32" s="46">
        <f t="shared" si="5"/>
        <v>1</v>
      </c>
      <c r="F32" s="46">
        <f t="shared" si="5"/>
        <v>1</v>
      </c>
      <c r="G32" s="46">
        <f t="shared" si="5"/>
        <v>0</v>
      </c>
      <c r="H32" s="46">
        <f t="shared" si="5"/>
        <v>1</v>
      </c>
      <c r="I32" s="46">
        <f t="shared" si="5"/>
        <v>0</v>
      </c>
      <c r="J32" s="46">
        <f t="shared" si="5"/>
        <v>0</v>
      </c>
      <c r="K32" s="46">
        <f t="shared" si="5"/>
        <v>0</v>
      </c>
      <c r="L32" s="46">
        <f t="shared" si="5"/>
        <v>1</v>
      </c>
      <c r="M32" s="46">
        <f t="shared" si="5"/>
        <v>1</v>
      </c>
      <c r="N32" s="46">
        <f t="shared" si="5"/>
        <v>0</v>
      </c>
      <c r="O32" s="46">
        <f t="shared" si="5"/>
        <v>0</v>
      </c>
      <c r="P32" s="46">
        <f t="shared" si="5"/>
        <v>0</v>
      </c>
      <c r="Q32" s="46">
        <f t="shared" si="5"/>
        <v>1</v>
      </c>
      <c r="R32" s="46">
        <f t="shared" si="5"/>
        <v>0</v>
      </c>
      <c r="S32" s="4"/>
      <c r="T32" s="4"/>
      <c r="U32" s="4"/>
      <c r="V32" s="4"/>
      <c r="W32" s="4" t="s">
        <v>17</v>
      </c>
      <c r="X32" s="4" t="s">
        <v>11</v>
      </c>
      <c r="Y32" s="4"/>
      <c r="Z32" s="5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15" hidden="1">
      <c r="A33" s="4"/>
      <c r="B33" s="4"/>
      <c r="C33" s="46">
        <f t="shared" si="5"/>
        <v>1</v>
      </c>
      <c r="D33" s="46">
        <f t="shared" si="5"/>
        <v>0</v>
      </c>
      <c r="E33" s="46">
        <f t="shared" si="5"/>
        <v>1</v>
      </c>
      <c r="F33" s="46">
        <f t="shared" si="5"/>
        <v>0</v>
      </c>
      <c r="G33" s="46">
        <f t="shared" si="5"/>
        <v>0</v>
      </c>
      <c r="H33" s="46">
        <f t="shared" si="5"/>
        <v>0</v>
      </c>
      <c r="I33" s="46">
        <f t="shared" si="5"/>
        <v>1</v>
      </c>
      <c r="J33" s="46">
        <f t="shared" si="5"/>
        <v>1</v>
      </c>
      <c r="K33" s="46">
        <f t="shared" si="5"/>
        <v>1</v>
      </c>
      <c r="L33" s="46">
        <f t="shared" si="5"/>
        <v>0</v>
      </c>
      <c r="M33" s="46">
        <f t="shared" si="5"/>
        <v>1</v>
      </c>
      <c r="N33" s="46">
        <f t="shared" si="5"/>
        <v>0</v>
      </c>
      <c r="O33" s="46">
        <f t="shared" si="5"/>
        <v>0</v>
      </c>
      <c r="P33" s="46">
        <f t="shared" si="5"/>
        <v>0</v>
      </c>
      <c r="Q33" s="46">
        <f t="shared" si="5"/>
        <v>0</v>
      </c>
      <c r="R33" s="46">
        <f t="shared" si="5"/>
        <v>0</v>
      </c>
      <c r="S33" s="4"/>
      <c r="T33" s="4"/>
      <c r="U33" s="4"/>
      <c r="V33" s="4"/>
      <c r="W33" s="4" t="s">
        <v>18</v>
      </c>
      <c r="X33" s="4" t="s">
        <v>30</v>
      </c>
      <c r="Y33" s="4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5" hidden="1">
      <c r="A34" s="4"/>
      <c r="B34" s="4"/>
      <c r="C34" s="46">
        <f t="shared" si="5"/>
        <v>1</v>
      </c>
      <c r="D34" s="46">
        <f t="shared" si="5"/>
        <v>0</v>
      </c>
      <c r="E34" s="46">
        <f t="shared" si="5"/>
        <v>1</v>
      </c>
      <c r="F34" s="46">
        <f t="shared" si="5"/>
        <v>1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  <c r="K34" s="46">
        <f t="shared" si="5"/>
        <v>1</v>
      </c>
      <c r="L34" s="46">
        <f t="shared" si="5"/>
        <v>1</v>
      </c>
      <c r="M34" s="46">
        <f t="shared" si="5"/>
        <v>1</v>
      </c>
      <c r="N34" s="46">
        <f t="shared" si="5"/>
        <v>0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46">
        <f t="shared" si="5"/>
        <v>0</v>
      </c>
      <c r="S34" s="4"/>
      <c r="T34" s="4"/>
      <c r="U34" s="4"/>
      <c r="V34" s="4"/>
      <c r="W34" s="4" t="s">
        <v>12</v>
      </c>
      <c r="X34" s="4"/>
      <c r="Y34" s="4"/>
      <c r="Z34" s="5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5" hidden="1">
      <c r="A35" s="4"/>
      <c r="B35" s="4"/>
      <c r="C35" s="46">
        <f t="shared" si="5"/>
        <v>1</v>
      </c>
      <c r="D35" s="46">
        <f t="shared" si="5"/>
        <v>0</v>
      </c>
      <c r="E35" s="46">
        <f t="shared" si="5"/>
        <v>1</v>
      </c>
      <c r="F35" s="46">
        <f t="shared" si="5"/>
        <v>1</v>
      </c>
      <c r="G35" s="46">
        <f t="shared" si="5"/>
        <v>0</v>
      </c>
      <c r="H35" s="46">
        <f t="shared" si="5"/>
        <v>1</v>
      </c>
      <c r="I35" s="46">
        <f t="shared" si="5"/>
        <v>0</v>
      </c>
      <c r="J35" s="46">
        <f t="shared" si="5"/>
        <v>1</v>
      </c>
      <c r="K35" s="46">
        <f t="shared" si="5"/>
        <v>0</v>
      </c>
      <c r="L35" s="46">
        <f t="shared" si="5"/>
        <v>0</v>
      </c>
      <c r="M35" s="46">
        <f t="shared" si="5"/>
        <v>1</v>
      </c>
      <c r="N35" s="46">
        <f t="shared" si="5"/>
        <v>0</v>
      </c>
      <c r="O35" s="46">
        <f t="shared" si="5"/>
        <v>0</v>
      </c>
      <c r="P35" s="46">
        <f t="shared" si="5"/>
        <v>0</v>
      </c>
      <c r="Q35" s="46">
        <f t="shared" si="5"/>
        <v>1</v>
      </c>
      <c r="R35" s="46">
        <f t="shared" si="5"/>
        <v>0</v>
      </c>
      <c r="S35" s="4"/>
      <c r="T35" s="4"/>
      <c r="U35" s="4"/>
      <c r="V35" s="4"/>
      <c r="W35" s="4" t="s">
        <v>19</v>
      </c>
      <c r="X35" s="4" t="s">
        <v>38</v>
      </c>
      <c r="Y35" s="4"/>
      <c r="Z35" s="5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5" hidden="1">
      <c r="A36" s="4"/>
      <c r="B36" s="4"/>
      <c r="C36" s="46">
        <f>IF(C30="G2",1,IF(AND(C30="C2",C26=0),1,IF(AND(C30="C2",C26=1),3,0)))</f>
        <v>0</v>
      </c>
      <c r="D36" s="46">
        <f aca="true" t="shared" si="9" ref="D36:R36">IF(D30="G2",1,IF(AND(D30="C2",D26=0),1,IF(AND(D30="C2",D26=1),3,0)))</f>
        <v>0</v>
      </c>
      <c r="E36" s="46">
        <f t="shared" si="9"/>
        <v>0</v>
      </c>
      <c r="F36" s="46">
        <f t="shared" si="9"/>
        <v>0</v>
      </c>
      <c r="G36" s="46">
        <f t="shared" si="9"/>
        <v>0</v>
      </c>
      <c r="H36" s="46">
        <f t="shared" si="9"/>
        <v>0</v>
      </c>
      <c r="I36" s="46">
        <f t="shared" si="9"/>
        <v>0</v>
      </c>
      <c r="J36" s="46">
        <f t="shared" si="9"/>
        <v>0</v>
      </c>
      <c r="K36" s="46">
        <f t="shared" si="9"/>
        <v>0</v>
      </c>
      <c r="L36" s="46">
        <f t="shared" si="9"/>
        <v>0</v>
      </c>
      <c r="M36" s="46">
        <f t="shared" si="9"/>
        <v>0</v>
      </c>
      <c r="N36" s="46">
        <f t="shared" si="9"/>
        <v>0</v>
      </c>
      <c r="O36" s="46">
        <f t="shared" si="9"/>
        <v>0</v>
      </c>
      <c r="P36" s="46">
        <f t="shared" si="9"/>
        <v>0</v>
      </c>
      <c r="Q36" s="46">
        <f t="shared" si="9"/>
        <v>0</v>
      </c>
      <c r="R36" s="46">
        <f t="shared" si="9"/>
        <v>0</v>
      </c>
      <c r="S36" s="46">
        <f>COUNTIF(C36:J36,1)</f>
        <v>0</v>
      </c>
      <c r="T36" s="4"/>
      <c r="U36" s="4"/>
      <c r="V36" s="4"/>
      <c r="W36" s="4" t="s">
        <v>6</v>
      </c>
      <c r="X36" s="4"/>
      <c r="Y36" s="4"/>
      <c r="Z36" s="5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5" hidden="1">
      <c r="A37" s="4"/>
      <c r="B37" s="4" t="s">
        <v>26</v>
      </c>
      <c r="C37" s="46" t="str">
        <f>IF(C26=1,$B4,IF(C27=1,$B5,IF(C28=1,$B6,IF(C29=1,$B7,""))))</f>
        <v>Шевелев И.</v>
      </c>
      <c r="D37" s="46">
        <f aca="true" t="shared" si="10" ref="D37:R37">IF(D26=1,$B4,IF(D27=1,$B5,IF(D28=1,$B6,IF(D29=1,$B7,""))))</f>
      </c>
      <c r="E37" s="46" t="str">
        <f t="shared" si="10"/>
        <v>Шевелев И.</v>
      </c>
      <c r="F37" s="46" t="str">
        <f t="shared" si="10"/>
        <v>Шевелев И.</v>
      </c>
      <c r="G37" s="46">
        <f t="shared" si="10"/>
      </c>
      <c r="H37" s="46" t="str">
        <f t="shared" si="10"/>
        <v>Шевелев И.</v>
      </c>
      <c r="I37" s="46" t="str">
        <f t="shared" si="10"/>
        <v>Титенко О.</v>
      </c>
      <c r="J37" s="46" t="str">
        <f t="shared" si="10"/>
        <v>Жигалов С.</v>
      </c>
      <c r="K37" s="46" t="str">
        <f t="shared" si="10"/>
        <v>Шевелев И.</v>
      </c>
      <c r="L37" s="46" t="str">
        <f t="shared" si="10"/>
        <v>Шевелев И.</v>
      </c>
      <c r="M37" s="46" t="str">
        <f t="shared" si="10"/>
        <v>Шевелев И.</v>
      </c>
      <c r="N37" s="46">
        <f t="shared" si="10"/>
      </c>
      <c r="O37" s="46">
        <f t="shared" si="10"/>
      </c>
      <c r="P37" s="46">
        <f t="shared" si="10"/>
      </c>
      <c r="Q37" s="46" t="str">
        <f t="shared" si="10"/>
        <v>Шевелев И.</v>
      </c>
      <c r="R37" s="46">
        <f t="shared" si="10"/>
      </c>
      <c r="S37" s="4"/>
      <c r="T37" s="4"/>
      <c r="U37" s="4"/>
      <c r="V37" s="4"/>
      <c r="W37" s="4" t="s">
        <v>13</v>
      </c>
      <c r="X37" s="4"/>
      <c r="Y37" s="4"/>
      <c r="Z37" s="5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15" hidden="1">
      <c r="A38" s="4"/>
      <c r="B38" s="4" t="s">
        <v>27</v>
      </c>
      <c r="C38" s="46" t="str">
        <f>IF(C26=1,IF(C27=1,$B5,IF(C28=1,$B6,IF(C29=1,$B7,"штр."))),IF(C27=1,IF(C28=1,$B6,IF(C29=1,$B7,"штр.")),IF(C28=1,IF(C29=1,$B7,"штр."),"штр.")))</f>
        <v>Титенко О.</v>
      </c>
      <c r="D38" s="46" t="str">
        <f>IF(D26=1,IF(D27=1,$B5,IF(D28=1,$B6,IF(D29=1,$B7,"штр."))),IF(D27=1,IF(D28=1,$B6,IF(D29=1,$B7,"штр.")),IF(D28=1,IF(D29=1,$B7,"штр."),"штр.")))</f>
        <v>штр.</v>
      </c>
      <c r="E38" s="46" t="str">
        <f>IF(E26=1,IF(E27=1,$B5,IF(E28=1,$B6,IF(E29=1,$B7,"штр."))),IF(E27=1,IF(E28=1,$B6,IF(E29=1,$B7,"штр.")),IF(E28=1,IF(E29=1,$B7,"штр."),"штр.")))</f>
        <v>Якимов А.</v>
      </c>
      <c r="F38" s="46" t="str">
        <f aca="true" t="shared" si="11" ref="F38:R38">IF(F26=1,IF(F27=1,$B5,IF(F28=1,$B6,IF(F29=1,$B7,"штр."))),IF(F27=1,IF(F28=1,$B6,IF(F29=1,$B7,"штр.")),IF(F28=1,IF(F29=1,$B7,"штр."),"штр.")))</f>
        <v>Титенко О.</v>
      </c>
      <c r="G38" s="46" t="str">
        <f t="shared" si="11"/>
        <v>штр.</v>
      </c>
      <c r="H38" s="46" t="str">
        <f t="shared" si="11"/>
        <v>Титенко О.</v>
      </c>
      <c r="I38" s="46" t="str">
        <f t="shared" si="11"/>
        <v>штр.</v>
      </c>
      <c r="J38" s="46" t="str">
        <f t="shared" si="11"/>
        <v>штр.</v>
      </c>
      <c r="K38" s="46" t="str">
        <f t="shared" si="11"/>
        <v>Якимов А.</v>
      </c>
      <c r="L38" s="46" t="str">
        <f t="shared" si="11"/>
        <v>Титенко О.</v>
      </c>
      <c r="M38" s="46" t="str">
        <f t="shared" si="11"/>
        <v>Титенко О.</v>
      </c>
      <c r="N38" s="46" t="str">
        <f t="shared" si="11"/>
        <v>штр.</v>
      </c>
      <c r="O38" s="46" t="str">
        <f t="shared" si="11"/>
        <v>штр.</v>
      </c>
      <c r="P38" s="46" t="str">
        <f t="shared" si="11"/>
        <v>штр.</v>
      </c>
      <c r="Q38" s="46" t="str">
        <f t="shared" si="11"/>
        <v>Титенко О.</v>
      </c>
      <c r="R38" s="46" t="str">
        <f t="shared" si="11"/>
        <v>штр.</v>
      </c>
      <c r="S38" s="4"/>
      <c r="T38" s="4"/>
      <c r="U38" s="4"/>
      <c r="V38" s="4"/>
      <c r="W38" s="4" t="s">
        <v>32</v>
      </c>
      <c r="X38" s="4"/>
      <c r="Y38" s="4"/>
      <c r="Z38" s="5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15" hidden="1">
      <c r="A39" s="4"/>
      <c r="B39" s="4" t="s">
        <v>25</v>
      </c>
      <c r="C39" s="46" t="str">
        <f>IF(C26=1,CONCATENATE($B4,$W34),CONCATENATE($W35,C43,$X35,C57,":",C58,"!"))</f>
        <v>Шевелев И. спасает свою команду</v>
      </c>
      <c r="D39" s="46" t="str">
        <f aca="true" t="shared" si="12" ref="D39:R39">IF(D26=1,CONCATENATE($B4,$W34),CONCATENATE($W35,D43,$X35,D57,":",D58,"!"))</f>
        <v> ГОЛ!!!  переигрывает голкипера. СЧЁТ 0:0!</v>
      </c>
      <c r="E39" s="46" t="str">
        <f t="shared" si="12"/>
        <v>Шевелев И. спасает свою команду</v>
      </c>
      <c r="F39" s="46" t="str">
        <f t="shared" si="12"/>
        <v>Шевелев И. спасает свою команду</v>
      </c>
      <c r="G39" s="46" t="str">
        <f t="shared" si="12"/>
        <v> ГОЛ!!!  переигрывает голкипера. СЧЁТ 0:0!</v>
      </c>
      <c r="H39" s="46" t="str">
        <f t="shared" si="12"/>
        <v>Шевелев И. спасает свою команду</v>
      </c>
      <c r="I39" s="46" t="str">
        <f t="shared" si="12"/>
        <v> ГОЛ!!! Шевцов Э. переигрывает голкипера. СЧЁТ 0:0!</v>
      </c>
      <c r="J39" s="46" t="str">
        <f t="shared" si="12"/>
        <v> ГОЛ!!! Шевцов Э. переигрывает голкипера. СЧЁТ 0:0!</v>
      </c>
      <c r="K39" s="46" t="str">
        <f t="shared" si="12"/>
        <v>Шевелев И. спасает свою команду</v>
      </c>
      <c r="L39" s="46" t="str">
        <f t="shared" si="12"/>
        <v>Шевелев И. спасает свою команду</v>
      </c>
      <c r="M39" s="46" t="str">
        <f t="shared" si="12"/>
        <v>Шевелев И. спасает свою команду</v>
      </c>
      <c r="N39" s="46" t="str">
        <f t="shared" si="12"/>
        <v> ГОЛ!!!  переигрывает голкипера. СЧЁТ 0:0!</v>
      </c>
      <c r="O39" s="46" t="str">
        <f t="shared" si="12"/>
        <v> ГОЛ!!!  переигрывает голкипера. СЧЁТ 0:0!</v>
      </c>
      <c r="P39" s="46" t="str">
        <f t="shared" si="12"/>
        <v> ГОЛ!!!  переигрывает голкипера. СЧЁТ 0:0!</v>
      </c>
      <c r="Q39" s="46" t="str">
        <f t="shared" si="12"/>
        <v>Шевелев И. спасает свою команду</v>
      </c>
      <c r="R39" s="46" t="str">
        <f t="shared" si="12"/>
        <v> ГОЛ!!!  переигрывает голкипера. СЧЁТ 1:0!</v>
      </c>
      <c r="S39" s="4"/>
      <c r="T39" s="4"/>
      <c r="U39" s="4"/>
      <c r="V39" s="4"/>
      <c r="W39" s="4"/>
      <c r="X39" s="4"/>
      <c r="Y39" s="4"/>
      <c r="Z39" s="5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5" hidden="1">
      <c r="A40" s="4"/>
      <c r="B40" s="4" t="s">
        <v>23</v>
      </c>
      <c r="C40" s="46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46" t="str">
        <f aca="true" t="shared" si="13" ref="D40:R40">IF(D25=D31,$W25,IF(D25-D31=1,CONCATENATE($B3,$W26),IF(D25-D31=2,CONCATENATE($B3,$W27,D37,$X27,D42),IF(D25-D31&gt;2,CONCATENATE($W28,D37,"(",$B3,")",$X28,D57,":",D58,"!"),IF(D31-D25=1,CONCATENATE($B9,$W26),IF(D31-D25=2,CONCATENATE($B9,$W27,D43,$X27,D39),IF(D31-D25&gt;2,CONCATENATE($W28,D43,"(",$B9,")",$X28,D57,":",D58,"!"))))))))</f>
        <v>Мяч остается в центре поля</v>
      </c>
      <c r="E40" s="46" t="str">
        <f t="shared" si="13"/>
        <v>ЦСКА переходит в атаку </v>
      </c>
      <c r="F40" s="46" t="str">
        <f t="shared" si="13"/>
        <v>Мяч остается в центре поля</v>
      </c>
      <c r="G40" s="46" t="str">
        <f t="shared" si="13"/>
        <v>Мяч остается в центре поля</v>
      </c>
      <c r="H40" s="46" t="str">
        <f t="shared" si="13"/>
        <v>"Динамо" Б проводит быструю атаку. Выходит Шевелев И. 1 на 1.Шевцов К. спасает свою команду</v>
      </c>
      <c r="I40" s="46" t="str">
        <f t="shared" si="13"/>
        <v>Мяч остается в центре поля</v>
      </c>
      <c r="J40" s="46" t="str">
        <f t="shared" si="13"/>
        <v>ЦСКА переходит в атаку </v>
      </c>
      <c r="K40" s="46" t="str">
        <f t="shared" si="13"/>
        <v>"Динамо" Б переходит в атаку </v>
      </c>
      <c r="L40" s="46" t="str">
        <f t="shared" si="13"/>
        <v>Мяч остается в центре поля</v>
      </c>
      <c r="M40" s="46" t="str">
        <f t="shared" si="13"/>
        <v>Мяч остается в центре поля</v>
      </c>
      <c r="N40" s="46" t="str">
        <f t="shared" si="13"/>
        <v>Мяч остается в центре поля</v>
      </c>
      <c r="O40" s="46" t="str">
        <f t="shared" si="13"/>
        <v>Мяч остается в центре поля</v>
      </c>
      <c r="P40" s="46" t="str">
        <f t="shared" si="13"/>
        <v>Мяч остается в центре поля</v>
      </c>
      <c r="Q40" s="46" t="str">
        <f t="shared" si="13"/>
        <v>Мяч остается в центре поля</v>
      </c>
      <c r="R40" s="46" t="str">
        <f t="shared" si="13"/>
        <v>"Динамо" Б переходит в атаку </v>
      </c>
      <c r="S40" s="4"/>
      <c r="T40" s="4"/>
      <c r="U40" s="4"/>
      <c r="V40" s="4"/>
      <c r="W40" s="4"/>
      <c r="X40" s="4"/>
      <c r="Y40" s="4"/>
      <c r="Z40" s="5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5" hidden="1">
      <c r="A41" s="4"/>
      <c r="B41" s="4"/>
      <c r="C41" s="46"/>
      <c r="D41" s="46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46" t="b">
        <f aca="true" t="shared" si="14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46" t="str">
        <f t="shared" si="14"/>
        <v>B2</v>
      </c>
      <c r="G41" s="46" t="str">
        <f t="shared" si="14"/>
        <v>B2</v>
      </c>
      <c r="H41" s="46" t="str">
        <f t="shared" si="14"/>
        <v>B1</v>
      </c>
      <c r="I41" s="46" t="str">
        <f t="shared" si="14"/>
        <v>B1</v>
      </c>
      <c r="J41" s="46" t="str">
        <f t="shared" si="14"/>
        <v>A</v>
      </c>
      <c r="K41" s="46" t="b">
        <f t="shared" si="14"/>
        <v>0</v>
      </c>
      <c r="L41" s="46" t="str">
        <f t="shared" si="14"/>
        <v>B1</v>
      </c>
      <c r="M41" s="46" t="str">
        <f t="shared" si="14"/>
        <v>B1</v>
      </c>
      <c r="N41" s="46" t="str">
        <f t="shared" si="14"/>
        <v>B1</v>
      </c>
      <c r="O41" s="46" t="str">
        <f t="shared" si="14"/>
        <v>B1</v>
      </c>
      <c r="P41" s="46" t="str">
        <f t="shared" si="14"/>
        <v>B1</v>
      </c>
      <c r="Q41" s="46" t="str">
        <f t="shared" si="14"/>
        <v>B1</v>
      </c>
      <c r="R41" s="46" t="str">
        <f t="shared" si="14"/>
        <v>C1</v>
      </c>
      <c r="S41" s="46"/>
      <c r="T41" s="4"/>
      <c r="U41" s="4"/>
      <c r="V41" s="4"/>
      <c r="W41" s="4"/>
      <c r="X41" s="4"/>
      <c r="Y41" s="4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5" hidden="1">
      <c r="A42" s="4"/>
      <c r="B42" s="4" t="s">
        <v>24</v>
      </c>
      <c r="C42" s="46" t="str">
        <f>IF(C32=1,CONCATENATE($B10,$W34),CONCATENATE($W35,C37,$X35,C57,":",C58,"!"))</f>
        <v>Шевцов К. спасает свою команду</v>
      </c>
      <c r="D42" s="46" t="str">
        <f aca="true" t="shared" si="15" ref="D42:R42">IF(D32=1,CONCATENATE($B10,$W34),CONCATENATE($W35,D37,$X35,D57,":",D58,"!"))</f>
        <v> ГОЛ!!!  переигрывает голкипера. СЧЁТ 0:0!</v>
      </c>
      <c r="E42" s="46" t="str">
        <f t="shared" si="15"/>
        <v>Шевцов К. спасает свою команду</v>
      </c>
      <c r="F42" s="46" t="str">
        <f t="shared" si="15"/>
        <v>Шевцов К. спасает свою команду</v>
      </c>
      <c r="G42" s="46" t="str">
        <f t="shared" si="15"/>
        <v> ГОЛ!!!  переигрывает голкипера. СЧЁТ 0:0!</v>
      </c>
      <c r="H42" s="46" t="str">
        <f t="shared" si="15"/>
        <v>Шевцов К. спасает свою команду</v>
      </c>
      <c r="I42" s="46" t="str">
        <f t="shared" si="15"/>
        <v> ГОЛ!!! Титенко О. переигрывает голкипера. СЧЁТ 0:0!</v>
      </c>
      <c r="J42" s="46" t="str">
        <f t="shared" si="15"/>
        <v> ГОЛ!!! Жигалов С. переигрывает голкипера. СЧЁТ 0:0!</v>
      </c>
      <c r="K42" s="46" t="str">
        <f t="shared" si="15"/>
        <v> ГОЛ!!! Шевелев И. переигрывает голкипера. СЧЁТ 0:0!</v>
      </c>
      <c r="L42" s="46" t="str">
        <f t="shared" si="15"/>
        <v>Шевцов К. спасает свою команду</v>
      </c>
      <c r="M42" s="46" t="str">
        <f t="shared" si="15"/>
        <v>Шевцов К. спасает свою команду</v>
      </c>
      <c r="N42" s="46" t="str">
        <f t="shared" si="15"/>
        <v> ГОЛ!!!  переигрывает голкипера. СЧЁТ 0:0!</v>
      </c>
      <c r="O42" s="46" t="str">
        <f t="shared" si="15"/>
        <v> ГОЛ!!!  переигрывает голкипера. СЧЁТ 0:0!</v>
      </c>
      <c r="P42" s="46" t="str">
        <f t="shared" si="15"/>
        <v> ГОЛ!!!  переигрывает голкипера. СЧЁТ 0:0!</v>
      </c>
      <c r="Q42" s="46" t="str">
        <f t="shared" si="15"/>
        <v>Шевцов К. спасает свою команду</v>
      </c>
      <c r="R42" s="46" t="str">
        <f t="shared" si="15"/>
        <v> ГОЛ!!!  переигрывает голкипера. СЧЁТ 1:0!</v>
      </c>
      <c r="S42" s="4"/>
      <c r="T42" s="4"/>
      <c r="U42" s="4"/>
      <c r="V42" s="4"/>
      <c r="W42" s="4"/>
      <c r="X42" s="4"/>
      <c r="Y42" s="4"/>
      <c r="Z42" s="5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5" hidden="1">
      <c r="A43" s="4"/>
      <c r="B43" s="4" t="s">
        <v>28</v>
      </c>
      <c r="C43" s="46" t="str">
        <f>IF(C32=1,$B10,IF(C33=1,$B11,IF(C34=1,$B12,IF(C35=1,$B13,""))))</f>
        <v>Шевцов К.</v>
      </c>
      <c r="D43" s="46">
        <f aca="true" t="shared" si="16" ref="D43:R43">IF(D32=1,$B10,IF(D33=1,$B11,IF(D34=1,$B12,IF(D35=1,$B13,""))))</f>
      </c>
      <c r="E43" s="46" t="str">
        <f t="shared" si="16"/>
        <v>Шевцов К.</v>
      </c>
      <c r="F43" s="46" t="str">
        <f t="shared" si="16"/>
        <v>Шевцов К.</v>
      </c>
      <c r="G43" s="46">
        <f t="shared" si="16"/>
      </c>
      <c r="H43" s="46" t="str">
        <f t="shared" si="16"/>
        <v>Шевцов К.</v>
      </c>
      <c r="I43" s="46" t="str">
        <f t="shared" si="16"/>
        <v>Шевцов Э.</v>
      </c>
      <c r="J43" s="46" t="str">
        <f t="shared" si="16"/>
        <v>Шевцов Э.</v>
      </c>
      <c r="K43" s="46" t="str">
        <f t="shared" si="16"/>
        <v>Шевцов Э.</v>
      </c>
      <c r="L43" s="46" t="str">
        <f t="shared" si="16"/>
        <v>Шевцов К.</v>
      </c>
      <c r="M43" s="46" t="str">
        <f t="shared" si="16"/>
        <v>Шевцов К.</v>
      </c>
      <c r="N43" s="46">
        <f t="shared" si="16"/>
      </c>
      <c r="O43" s="46">
        <f t="shared" si="16"/>
      </c>
      <c r="P43" s="46">
        <f t="shared" si="16"/>
      </c>
      <c r="Q43" s="46" t="str">
        <f t="shared" si="16"/>
        <v>Шевцов К.</v>
      </c>
      <c r="R43" s="46">
        <f t="shared" si="16"/>
      </c>
      <c r="S43" s="4"/>
      <c r="T43" s="4"/>
      <c r="U43" s="4"/>
      <c r="V43" s="4"/>
      <c r="W43" s="4"/>
      <c r="X43" s="4"/>
      <c r="Y43" s="4"/>
      <c r="Z43" s="5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5" hidden="1">
      <c r="A44" s="4"/>
      <c r="B44" s="4" t="s">
        <v>29</v>
      </c>
      <c r="C44" s="46" t="str">
        <f aca="true" t="shared" si="17" ref="C44:R44">IF(C32=1,IF(C33=1,$B11,IF(C34=1,$B12,IF(C35=1,$B13,"штр."))),IF(C33=1,IF(C34=1,$B12,IF(C35=1,$B13,"штр.")),IF(C34=1,IF(C35=1,$B13,"штр."),"штр.")))</f>
        <v>Шевцов Э.</v>
      </c>
      <c r="D44" s="46" t="str">
        <f t="shared" si="17"/>
        <v>штр.</v>
      </c>
      <c r="E44" s="46" t="str">
        <f t="shared" si="17"/>
        <v>Шевцов Э.</v>
      </c>
      <c r="F44" s="46" t="str">
        <f t="shared" si="17"/>
        <v>Сухоруков А.</v>
      </c>
      <c r="G44" s="46" t="str">
        <f t="shared" si="17"/>
        <v>штр.</v>
      </c>
      <c r="H44" s="46" t="str">
        <f t="shared" si="17"/>
        <v>Кочетков В.</v>
      </c>
      <c r="I44" s="46" t="str">
        <f t="shared" si="17"/>
        <v>штр.</v>
      </c>
      <c r="J44" s="46" t="str">
        <f t="shared" si="17"/>
        <v>Кочетков В.</v>
      </c>
      <c r="K44" s="46" t="str">
        <f t="shared" si="17"/>
        <v>Сухоруков А.</v>
      </c>
      <c r="L44" s="46" t="str">
        <f t="shared" si="17"/>
        <v>Сухоруков А.</v>
      </c>
      <c r="M44" s="46" t="str">
        <f t="shared" si="17"/>
        <v>Шевцов Э.</v>
      </c>
      <c r="N44" s="46" t="str">
        <f t="shared" si="17"/>
        <v>штр.</v>
      </c>
      <c r="O44" s="46" t="str">
        <f t="shared" si="17"/>
        <v>штр.</v>
      </c>
      <c r="P44" s="46" t="str">
        <f t="shared" si="17"/>
        <v>штр.</v>
      </c>
      <c r="Q44" s="46" t="str">
        <f t="shared" si="17"/>
        <v>Кочетков В.</v>
      </c>
      <c r="R44" s="46" t="str">
        <f t="shared" si="17"/>
        <v>штр.</v>
      </c>
      <c r="S44" s="4"/>
      <c r="T44" s="4"/>
      <c r="U44" s="4"/>
      <c r="V44" s="4"/>
      <c r="W44" s="4"/>
      <c r="X44" s="4"/>
      <c r="Y44" s="4"/>
      <c r="Z44" s="5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5" hidden="1">
      <c r="A45" s="4"/>
      <c r="B45" s="4" t="s">
        <v>21</v>
      </c>
      <c r="C45" s="46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"Динамо" Б продолжает атаковать</v>
      </c>
      <c r="D45" s="46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"Динамо" Б продолжает атаковать</v>
      </c>
      <c r="E45" s="46" t="str">
        <f aca="true" t="shared" si="18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ЦСКА отбивается. Мяч в центре поля</v>
      </c>
      <c r="F45" s="46" t="str">
        <f t="shared" si="18"/>
        <v>"Динамо" Б продолжает атаковать</v>
      </c>
      <c r="G45" s="46" t="str">
        <f t="shared" si="18"/>
        <v>"Динамо" Б продолжает атаковать</v>
      </c>
      <c r="H45" s="46" t="str">
        <f t="shared" si="18"/>
        <v>Шевелев И.("Динамо" Б) забивает ГОЛ! СЧЁТ 0:0!</v>
      </c>
      <c r="I45" s="46" t="str">
        <f t="shared" si="18"/>
        <v>Гол, как говорится, назревает</v>
      </c>
      <c r="J45" s="46" t="str">
        <f t="shared" si="18"/>
        <v>ЦСКА отбивается. Мяч в центре поля</v>
      </c>
      <c r="K45" s="46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Шевелев И.("Динамо" Б) бьет по воротам!  ГОЛ!!! Шевелев И. переигрывает голкипера. СЧЁТ 0:0!</v>
      </c>
      <c r="L45" s="46" t="str">
        <f t="shared" si="18"/>
        <v>Гол, как говорится, назревает</v>
      </c>
      <c r="M45" s="46" t="str">
        <f t="shared" si="18"/>
        <v>Гол, как говорится, назревает</v>
      </c>
      <c r="N45" s="46" t="str">
        <f t="shared" si="18"/>
        <v>Гол, как говорится, назревает</v>
      </c>
      <c r="O45" s="46" t="str">
        <f t="shared" si="18"/>
        <v>Гол, как говорится, назревает</v>
      </c>
      <c r="P45" s="46" t="str">
        <f t="shared" si="18"/>
        <v>Гол, как говорится, назревает</v>
      </c>
      <c r="Q45" s="46" t="str">
        <f t="shared" si="18"/>
        <v>Гол, как говорится, назревает</v>
      </c>
      <c r="R45" s="46" t="str">
        <f t="shared" si="18"/>
        <v>("Динамо" Б) со штрафного посылает мяч в ворота.  ГОЛ!!!  переигрывает голкипера. СЧЁТ 1:0!</v>
      </c>
      <c r="S45" s="4"/>
      <c r="T45" s="4"/>
      <c r="U45" s="4"/>
      <c r="V45" s="4"/>
      <c r="W45" s="4"/>
      <c r="X45" s="4"/>
      <c r="Y45" s="4"/>
      <c r="Z45" s="5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" hidden="1">
      <c r="A46" s="4"/>
      <c r="B46" s="4" t="s">
        <v>22</v>
      </c>
      <c r="C46" s="46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ЦСКА продолжает атаковать</v>
      </c>
      <c r="D46" s="46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ЦСКА продолжает атаковать</v>
      </c>
      <c r="E46" s="46" t="str">
        <f aca="true" t="shared" si="19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Шевцов К.(ЦСКА) бьет по воротам! Шевелев И. спасает свою команду</v>
      </c>
      <c r="F46" s="46" t="str">
        <f t="shared" si="19"/>
        <v>Гол, как говорится, назревает</v>
      </c>
      <c r="G46" s="46" t="str">
        <f t="shared" si="19"/>
        <v>Гол, как говорится, назревает</v>
      </c>
      <c r="H46" s="46" t="str">
        <f t="shared" si="19"/>
        <v>А вот уже "Динамо" Б в атаке</v>
      </c>
      <c r="I46" s="46" t="str">
        <f t="shared" si="19"/>
        <v>ЦСКА продолжает атаковать</v>
      </c>
      <c r="J46" s="46" t="str">
        <f t="shared" si="19"/>
        <v>Шевцов Э.(ЦСКА) бьет по воротам!  ГОЛ!!! Шевцов Э. переигрывает голкипера. СЧЁТ 0:0!</v>
      </c>
      <c r="K46" s="46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"Динамо" Б отбивается. Мяч в центре поля</v>
      </c>
      <c r="L46" s="46" t="str">
        <f t="shared" si="19"/>
        <v>ЦСКА продолжает атаковать</v>
      </c>
      <c r="M46" s="46" t="str">
        <f t="shared" si="19"/>
        <v>ЦСКА продолжает атаковать</v>
      </c>
      <c r="N46" s="46" t="str">
        <f t="shared" si="19"/>
        <v>ЦСКА продолжает атаковать</v>
      </c>
      <c r="O46" s="46" t="str">
        <f t="shared" si="19"/>
        <v>ЦСКА продолжает атаковать</v>
      </c>
      <c r="P46" s="46" t="str">
        <f t="shared" si="19"/>
        <v>ЦСКА продолжает атаковать</v>
      </c>
      <c r="Q46" s="46" t="str">
        <f t="shared" si="19"/>
        <v>ЦСКА продолжает атаковать</v>
      </c>
      <c r="R46" s="46" t="str">
        <f t="shared" si="19"/>
        <v>"Динамо" Б отбивается. Мяч в центре поля</v>
      </c>
      <c r="S46" s="4"/>
      <c r="T46" s="4"/>
      <c r="U46" s="4"/>
      <c r="V46" s="4"/>
      <c r="W46" s="4"/>
      <c r="X46" s="4"/>
      <c r="Y46" s="4"/>
      <c r="Z46" s="5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hidden="1">
      <c r="A47" s="4"/>
      <c r="B47" s="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"/>
      <c r="T47" s="4"/>
      <c r="U47" s="4"/>
      <c r="V47" s="4"/>
      <c r="W47" s="4"/>
      <c r="X47" s="4"/>
      <c r="Y47" s="4"/>
      <c r="Z47" s="5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hidden="1">
      <c r="A48" s="4"/>
      <c r="B48" s="4"/>
      <c r="C48" s="46" t="str">
        <f>W36</f>
        <v>Свисток арбитра. Матч начался!</v>
      </c>
      <c r="D48" s="46" t="str">
        <f>C40</f>
        <v>Мяч остается в центре поля</v>
      </c>
      <c r="E48" s="46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пока не могут организовать атаку</v>
      </c>
      <c r="F48" s="46" t="str">
        <f aca="true" t="shared" si="20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ЦСКА переходит в атаку </v>
      </c>
      <c r="G48" s="46" t="str">
        <f t="shared" si="20"/>
        <v>Гол, как говорится, назревает</v>
      </c>
      <c r="H48" s="46" t="str">
        <f t="shared" si="20"/>
        <v>Гол, как говорится, назревает</v>
      </c>
      <c r="I48" s="46" t="str">
        <f t="shared" si="20"/>
        <v>А вот уже "Динамо" Б в атаке</v>
      </c>
      <c r="J48" s="46" t="str">
        <f t="shared" si="20"/>
        <v>Гол, как говорится, назревает</v>
      </c>
      <c r="K48" s="46" t="str">
        <f t="shared" si="20"/>
        <v>ЦСКА отбивается. Мяч в центре поля</v>
      </c>
      <c r="L48" s="46" t="str">
        <f>K40</f>
        <v>"Динамо" Б переходит в атаку </v>
      </c>
      <c r="M48" s="46" t="str">
        <f t="shared" si="20"/>
        <v>Гол, как говорится, назревает</v>
      </c>
      <c r="N48" s="46" t="str">
        <f t="shared" si="20"/>
        <v>Гол, как говорится, назревает</v>
      </c>
      <c r="O48" s="46" t="str">
        <f t="shared" si="20"/>
        <v>Гол, как говорится, назревает</v>
      </c>
      <c r="P48" s="46" t="str">
        <f t="shared" si="20"/>
        <v>Гол, как говорится, назревает</v>
      </c>
      <c r="Q48" s="46" t="str">
        <f t="shared" si="20"/>
        <v>Гол, как говорится, назревает</v>
      </c>
      <c r="R48" s="46" t="str">
        <f t="shared" si="20"/>
        <v>Гол, как говорится, назревает</v>
      </c>
      <c r="S48" s="4" t="str">
        <f t="shared" si="20"/>
        <v>("Динамо" Б) со штрафного посылает мяч в ворота.  ГОЛ!!!  переигрывает голкипера. СЧЁТ 1:0!</v>
      </c>
      <c r="T48" s="4"/>
      <c r="U48" s="4"/>
      <c r="V48" s="4"/>
      <c r="W48" s="4"/>
      <c r="X48" s="4"/>
      <c r="Y48" s="4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5" hidden="1">
      <c r="A49" s="4"/>
      <c r="B49" s="4"/>
      <c r="C49" s="46">
        <f>IF(C24=1,C37,0)</f>
        <v>0</v>
      </c>
      <c r="D49" s="46">
        <f aca="true" t="shared" si="21" ref="D49:R49">IF(D24=1,D37,0)</f>
        <v>0</v>
      </c>
      <c r="E49" s="46">
        <f t="shared" si="21"/>
        <v>0</v>
      </c>
      <c r="F49" s="46">
        <f t="shared" si="21"/>
        <v>0</v>
      </c>
      <c r="G49" s="46">
        <f t="shared" si="21"/>
        <v>0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0</v>
      </c>
      <c r="M49" s="46">
        <f t="shared" si="21"/>
        <v>0</v>
      </c>
      <c r="N49" s="46">
        <f t="shared" si="21"/>
        <v>0</v>
      </c>
      <c r="O49" s="46">
        <f t="shared" si="21"/>
        <v>0</v>
      </c>
      <c r="P49" s="46">
        <f t="shared" si="21"/>
        <v>0</v>
      </c>
      <c r="Q49" s="46">
        <f t="shared" si="21"/>
        <v>0</v>
      </c>
      <c r="R49" s="46">
        <f t="shared" si="21"/>
      </c>
      <c r="S49" s="4"/>
      <c r="T49" s="4"/>
      <c r="U49" s="4"/>
      <c r="V49" s="4"/>
      <c r="W49" s="4"/>
      <c r="X49" s="4"/>
      <c r="Y49" s="4"/>
      <c r="Z49" s="5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5" hidden="1">
      <c r="A50" s="4"/>
      <c r="B50" s="4"/>
      <c r="C50" s="46">
        <f>IF(C36=1,C43,0)</f>
        <v>0</v>
      </c>
      <c r="D50" s="46">
        <f aca="true" t="shared" si="22" ref="D50:R50">IF(D36=1,D43,0)</f>
        <v>0</v>
      </c>
      <c r="E50" s="46">
        <f t="shared" si="22"/>
        <v>0</v>
      </c>
      <c r="F50" s="46">
        <f t="shared" si="22"/>
        <v>0</v>
      </c>
      <c r="G50" s="46">
        <f t="shared" si="22"/>
        <v>0</v>
      </c>
      <c r="H50" s="46">
        <f t="shared" si="22"/>
        <v>0</v>
      </c>
      <c r="I50" s="46">
        <f t="shared" si="22"/>
        <v>0</v>
      </c>
      <c r="J50" s="46">
        <f t="shared" si="22"/>
        <v>0</v>
      </c>
      <c r="K50" s="46">
        <f t="shared" si="22"/>
        <v>0</v>
      </c>
      <c r="L50" s="46">
        <f t="shared" si="22"/>
        <v>0</v>
      </c>
      <c r="M50" s="46">
        <f t="shared" si="22"/>
        <v>0</v>
      </c>
      <c r="N50" s="46">
        <f t="shared" si="22"/>
        <v>0</v>
      </c>
      <c r="O50" s="46">
        <f t="shared" si="22"/>
        <v>0</v>
      </c>
      <c r="P50" s="46">
        <f t="shared" si="22"/>
        <v>0</v>
      </c>
      <c r="Q50" s="46">
        <f t="shared" si="22"/>
        <v>0</v>
      </c>
      <c r="R50" s="46">
        <f t="shared" si="22"/>
        <v>0</v>
      </c>
      <c r="S50" s="4"/>
      <c r="T50" s="4"/>
      <c r="U50" s="4"/>
      <c r="V50" s="4"/>
      <c r="W50" s="4"/>
      <c r="X50" s="4"/>
      <c r="Y50" s="4"/>
      <c r="Z50" s="5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5" hidden="1">
      <c r="A51" s="4"/>
      <c r="B51" s="4"/>
      <c r="C51" s="46">
        <f>IF(C24=1,C38,0)</f>
        <v>0</v>
      </c>
      <c r="D51" s="46">
        <f aca="true" t="shared" si="23" ref="D51:R51">IF(D24=1,D38,0)</f>
        <v>0</v>
      </c>
      <c r="E51" s="46">
        <f t="shared" si="23"/>
        <v>0</v>
      </c>
      <c r="F51" s="46">
        <f t="shared" si="23"/>
        <v>0</v>
      </c>
      <c r="G51" s="46">
        <f t="shared" si="23"/>
        <v>0</v>
      </c>
      <c r="H51" s="46">
        <f t="shared" si="23"/>
        <v>0</v>
      </c>
      <c r="I51" s="46">
        <f t="shared" si="23"/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46">
        <f t="shared" si="23"/>
        <v>0</v>
      </c>
      <c r="O51" s="46">
        <f t="shared" si="23"/>
        <v>0</v>
      </c>
      <c r="P51" s="46">
        <f t="shared" si="23"/>
        <v>0</v>
      </c>
      <c r="Q51" s="46">
        <f t="shared" si="23"/>
        <v>0</v>
      </c>
      <c r="R51" s="46" t="str">
        <f t="shared" si="23"/>
        <v>штр.</v>
      </c>
      <c r="S51" s="4"/>
      <c r="T51" s="4"/>
      <c r="U51" s="4"/>
      <c r="V51" s="4"/>
      <c r="W51" s="4"/>
      <c r="X51" s="4"/>
      <c r="Y51" s="4"/>
      <c r="Z51" s="5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ht="15" hidden="1">
      <c r="A52" s="4"/>
      <c r="B52" s="4"/>
      <c r="C52" s="46">
        <f>IF(C36=1,C44,0)</f>
        <v>0</v>
      </c>
      <c r="D52" s="46">
        <f aca="true" t="shared" si="24" ref="D52:R52">IF(D36=1,D44,0)</f>
        <v>0</v>
      </c>
      <c r="E52" s="46">
        <f t="shared" si="24"/>
        <v>0</v>
      </c>
      <c r="F52" s="46">
        <f t="shared" si="24"/>
        <v>0</v>
      </c>
      <c r="G52" s="46">
        <f t="shared" si="24"/>
        <v>0</v>
      </c>
      <c r="H52" s="46">
        <f t="shared" si="24"/>
        <v>0</v>
      </c>
      <c r="I52" s="46">
        <f t="shared" si="24"/>
        <v>0</v>
      </c>
      <c r="J52" s="46">
        <f t="shared" si="24"/>
        <v>0</v>
      </c>
      <c r="K52" s="46">
        <f t="shared" si="24"/>
        <v>0</v>
      </c>
      <c r="L52" s="46">
        <f t="shared" si="24"/>
        <v>0</v>
      </c>
      <c r="M52" s="46">
        <f t="shared" si="24"/>
        <v>0</v>
      </c>
      <c r="N52" s="46">
        <f t="shared" si="24"/>
        <v>0</v>
      </c>
      <c r="O52" s="46">
        <f t="shared" si="24"/>
        <v>0</v>
      </c>
      <c r="P52" s="46">
        <f t="shared" si="24"/>
        <v>0</v>
      </c>
      <c r="Q52" s="46">
        <f t="shared" si="24"/>
        <v>0</v>
      </c>
      <c r="R52" s="46">
        <f t="shared" si="24"/>
        <v>0</v>
      </c>
      <c r="S52" s="4"/>
      <c r="T52" s="4"/>
      <c r="U52" s="4"/>
      <c r="V52" s="4"/>
      <c r="W52" s="4"/>
      <c r="X52" s="4"/>
      <c r="Y52" s="4"/>
      <c r="Z52" s="5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ht="15" hidden="1">
      <c r="A53" s="4"/>
      <c r="B53" s="4"/>
      <c r="C53" s="46">
        <f>IF(OR(C30="C1",C30="G1"),C37,IF(OR(C30="C2",C30="G2"),C43,0))</f>
        <v>0</v>
      </c>
      <c r="D53" s="46">
        <f aca="true" t="shared" si="25" ref="D53:R53">IF(OR(D30="C1",D30="G1"),D37,IF(OR(D30="C2",D30="G2"),D43,0))</f>
        <v>0</v>
      </c>
      <c r="E53" s="46">
        <f t="shared" si="25"/>
        <v>0</v>
      </c>
      <c r="F53" s="46">
        <f t="shared" si="25"/>
        <v>0</v>
      </c>
      <c r="G53" s="46">
        <f t="shared" si="25"/>
        <v>0</v>
      </c>
      <c r="H53" s="46">
        <f t="shared" si="25"/>
        <v>0</v>
      </c>
      <c r="I53" s="46">
        <f t="shared" si="25"/>
        <v>0</v>
      </c>
      <c r="J53" s="46">
        <f t="shared" si="25"/>
        <v>0</v>
      </c>
      <c r="K53" s="46">
        <f t="shared" si="25"/>
        <v>0</v>
      </c>
      <c r="L53" s="46">
        <f t="shared" si="25"/>
        <v>0</v>
      </c>
      <c r="M53" s="46">
        <f t="shared" si="25"/>
        <v>0</v>
      </c>
      <c r="N53" s="46">
        <f t="shared" si="25"/>
        <v>0</v>
      </c>
      <c r="O53" s="46">
        <f t="shared" si="25"/>
        <v>0</v>
      </c>
      <c r="P53" s="46">
        <f t="shared" si="25"/>
        <v>0</v>
      </c>
      <c r="Q53" s="46">
        <f t="shared" si="25"/>
        <v>0</v>
      </c>
      <c r="R53" s="46">
        <f t="shared" si="25"/>
      </c>
      <c r="S53" s="4"/>
      <c r="T53" s="4"/>
      <c r="U53" s="4"/>
      <c r="V53" s="4"/>
      <c r="W53" s="4"/>
      <c r="X53" s="4"/>
      <c r="Y53" s="4"/>
      <c r="Z53" s="5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ht="15" hidden="1">
      <c r="A54" s="4"/>
      <c r="B54" s="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"/>
      <c r="T54" s="4"/>
      <c r="U54" s="4"/>
      <c r="V54" s="4"/>
      <c r="W54" s="4"/>
      <c r="X54" s="4"/>
      <c r="Y54" s="4"/>
      <c r="Z54" s="5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5" hidden="1">
      <c r="A55" s="4"/>
      <c r="B55" s="4"/>
      <c r="C55" s="46">
        <f aca="true" t="shared" si="26" ref="C55:R55">IF(C24=1,CONCATENATE(C57,":",C58," (",C56,") - ",C37," (",C38,"), "),IF(C36=1,CONCATENATE(C57,":",C58," (",C56,") - ",C43," (",C44,"), "),""))</f>
      </c>
      <c r="D55" s="46">
        <f t="shared" si="26"/>
      </c>
      <c r="E55" s="46">
        <f t="shared" si="26"/>
      </c>
      <c r="F55" s="46">
        <f t="shared" si="26"/>
      </c>
      <c r="G55" s="46">
        <f t="shared" si="26"/>
      </c>
      <c r="H55" s="46">
        <f t="shared" si="26"/>
      </c>
      <c r="I55" s="46">
        <f t="shared" si="26"/>
      </c>
      <c r="J55" s="46">
        <f t="shared" si="26"/>
      </c>
      <c r="K55" s="46">
        <f t="shared" si="26"/>
      </c>
      <c r="L55" s="46">
        <f t="shared" si="26"/>
      </c>
      <c r="M55" s="46">
        <f t="shared" si="26"/>
      </c>
      <c r="N55" s="46">
        <f t="shared" si="26"/>
      </c>
      <c r="O55" s="46">
        <f t="shared" si="26"/>
      </c>
      <c r="P55" s="46">
        <f t="shared" si="26"/>
      </c>
      <c r="Q55" s="46">
        <f t="shared" si="26"/>
      </c>
      <c r="R55" s="46" t="str">
        <f t="shared" si="26"/>
        <v>1:0 (16) -  (штр.), </v>
      </c>
      <c r="S55" s="4"/>
      <c r="T55" s="4"/>
      <c r="U55" s="4"/>
      <c r="V55" s="4"/>
      <c r="W55" s="4"/>
      <c r="X55" s="4"/>
      <c r="Y55" s="4"/>
      <c r="Z55" s="5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5" hidden="1">
      <c r="A56" s="4"/>
      <c r="B56" s="4"/>
      <c r="C56" s="46">
        <v>1</v>
      </c>
      <c r="D56" s="46">
        <v>2</v>
      </c>
      <c r="E56" s="46">
        <v>3</v>
      </c>
      <c r="F56" s="46">
        <v>4</v>
      </c>
      <c r="G56" s="46">
        <v>5</v>
      </c>
      <c r="H56" s="46">
        <v>6</v>
      </c>
      <c r="I56" s="46">
        <v>7</v>
      </c>
      <c r="J56" s="46">
        <v>8</v>
      </c>
      <c r="K56" s="46">
        <v>9</v>
      </c>
      <c r="L56" s="46">
        <v>10</v>
      </c>
      <c r="M56" s="46">
        <v>11</v>
      </c>
      <c r="N56" s="46">
        <v>12</v>
      </c>
      <c r="O56" s="46">
        <v>13</v>
      </c>
      <c r="P56" s="46">
        <v>14</v>
      </c>
      <c r="Q56" s="46">
        <v>15</v>
      </c>
      <c r="R56" s="46">
        <v>16</v>
      </c>
      <c r="S56" s="4"/>
      <c r="T56" s="4"/>
      <c r="U56" s="4"/>
      <c r="V56" s="4"/>
      <c r="W56" s="4"/>
      <c r="X56" s="4"/>
      <c r="Y56" s="4"/>
      <c r="Z56" s="5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5" hidden="1">
      <c r="A57" s="4"/>
      <c r="B57" s="4" t="s">
        <v>37</v>
      </c>
      <c r="C57" s="46">
        <f>COUNTIF(C24,1)</f>
        <v>0</v>
      </c>
      <c r="D57" s="46">
        <f>C57+COUNTIF(D24,1)</f>
        <v>0</v>
      </c>
      <c r="E57" s="46">
        <f aca="true" t="shared" si="27" ref="E57:R57">D57+COUNTIF(E24,1)</f>
        <v>0</v>
      </c>
      <c r="F57" s="46">
        <f t="shared" si="27"/>
        <v>0</v>
      </c>
      <c r="G57" s="46">
        <f t="shared" si="27"/>
        <v>0</v>
      </c>
      <c r="H57" s="46">
        <f t="shared" si="27"/>
        <v>0</v>
      </c>
      <c r="I57" s="46">
        <f t="shared" si="27"/>
        <v>0</v>
      </c>
      <c r="J57" s="46">
        <f t="shared" si="27"/>
        <v>0</v>
      </c>
      <c r="K57" s="46">
        <f t="shared" si="27"/>
        <v>0</v>
      </c>
      <c r="L57" s="46">
        <f t="shared" si="27"/>
        <v>0</v>
      </c>
      <c r="M57" s="46">
        <f t="shared" si="27"/>
        <v>0</v>
      </c>
      <c r="N57" s="46">
        <f t="shared" si="27"/>
        <v>0</v>
      </c>
      <c r="O57" s="46">
        <f t="shared" si="27"/>
        <v>0</v>
      </c>
      <c r="P57" s="46">
        <f t="shared" si="27"/>
        <v>0</v>
      </c>
      <c r="Q57" s="46">
        <f t="shared" si="27"/>
        <v>0</v>
      </c>
      <c r="R57" s="46">
        <f t="shared" si="27"/>
        <v>1</v>
      </c>
      <c r="S57" s="4"/>
      <c r="T57" s="4"/>
      <c r="U57" s="4"/>
      <c r="V57" s="4"/>
      <c r="W57" s="4"/>
      <c r="X57" s="4"/>
      <c r="Y57" s="4"/>
      <c r="Z57" s="5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5" hidden="1">
      <c r="A58" s="4"/>
      <c r="B58" s="4"/>
      <c r="C58" s="46">
        <f>COUNTIF(C36,1)</f>
        <v>0</v>
      </c>
      <c r="D58" s="46">
        <f>C58+COUNTIF(D36,1)</f>
        <v>0</v>
      </c>
      <c r="E58" s="46">
        <f aca="true" t="shared" si="28" ref="E58:R58">D58+COUNTIF(E36,1)</f>
        <v>0</v>
      </c>
      <c r="F58" s="46">
        <f t="shared" si="28"/>
        <v>0</v>
      </c>
      <c r="G58" s="46">
        <f t="shared" si="28"/>
        <v>0</v>
      </c>
      <c r="H58" s="46">
        <f t="shared" si="28"/>
        <v>0</v>
      </c>
      <c r="I58" s="46">
        <f t="shared" si="28"/>
        <v>0</v>
      </c>
      <c r="J58" s="46">
        <f t="shared" si="28"/>
        <v>0</v>
      </c>
      <c r="K58" s="46">
        <f t="shared" si="28"/>
        <v>0</v>
      </c>
      <c r="L58" s="46">
        <f t="shared" si="28"/>
        <v>0</v>
      </c>
      <c r="M58" s="46">
        <f t="shared" si="28"/>
        <v>0</v>
      </c>
      <c r="N58" s="46">
        <f t="shared" si="28"/>
        <v>0</v>
      </c>
      <c r="O58" s="46">
        <f t="shared" si="28"/>
        <v>0</v>
      </c>
      <c r="P58" s="46">
        <f t="shared" si="28"/>
        <v>0</v>
      </c>
      <c r="Q58" s="46">
        <f t="shared" si="28"/>
        <v>0</v>
      </c>
      <c r="R58" s="46">
        <f t="shared" si="28"/>
        <v>0</v>
      </c>
      <c r="S58" s="4"/>
      <c r="T58" s="4"/>
      <c r="U58" s="4"/>
      <c r="V58" s="4"/>
      <c r="W58" s="4"/>
      <c r="X58" s="4"/>
      <c r="Y58" s="4"/>
      <c r="Z58" s="5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5" hidden="1">
      <c r="A59" s="4"/>
      <c r="B59" s="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"/>
      <c r="T59" s="4"/>
      <c r="U59" s="4"/>
      <c r="V59" s="4"/>
      <c r="W59" s="4"/>
      <c r="X59" s="4"/>
      <c r="Y59" s="4"/>
      <c r="Z59" s="5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5" hidden="1">
      <c r="A60" s="4"/>
      <c r="B60" s="4" t="s">
        <v>54</v>
      </c>
      <c r="C60" s="46">
        <f>IF(C8="",0,IF(C3&gt;C9,1,IF(C9&gt;C3,2,0)))</f>
        <v>0</v>
      </c>
      <c r="D60" s="46">
        <f aca="true" t="shared" si="29" ref="D60:R60">IF(D8="",0,IF(D3&gt;D9,1,IF(D9&gt;D3,2,0)))</f>
        <v>0</v>
      </c>
      <c r="E60" s="46">
        <f t="shared" si="29"/>
        <v>2</v>
      </c>
      <c r="F60" s="46">
        <f t="shared" si="29"/>
        <v>0</v>
      </c>
      <c r="G60" s="46">
        <f t="shared" si="29"/>
        <v>0</v>
      </c>
      <c r="H60" s="46">
        <f t="shared" si="29"/>
        <v>1</v>
      </c>
      <c r="I60" s="46">
        <f t="shared" si="29"/>
        <v>0</v>
      </c>
      <c r="J60" s="46">
        <f t="shared" si="29"/>
        <v>2</v>
      </c>
      <c r="K60" s="46">
        <f t="shared" si="29"/>
        <v>1</v>
      </c>
      <c r="L60" s="46">
        <f t="shared" si="29"/>
        <v>0</v>
      </c>
      <c r="M60" s="46">
        <f t="shared" si="29"/>
        <v>0</v>
      </c>
      <c r="N60" s="46">
        <f t="shared" si="29"/>
        <v>0</v>
      </c>
      <c r="O60" s="46">
        <f t="shared" si="29"/>
        <v>0</v>
      </c>
      <c r="P60" s="46">
        <f t="shared" si="29"/>
        <v>0</v>
      </c>
      <c r="Q60" s="46">
        <f t="shared" si="29"/>
        <v>0</v>
      </c>
      <c r="R60" s="46">
        <f t="shared" si="29"/>
        <v>1</v>
      </c>
      <c r="S60" s="4">
        <f>COUNTIF(C60:R60,1)</f>
        <v>3</v>
      </c>
      <c r="T60" s="4">
        <f>COUNTIF(C60:R60,2)</f>
        <v>2</v>
      </c>
      <c r="U60" s="77">
        <f>S60/(S60+T60)</f>
        <v>0.6</v>
      </c>
      <c r="V60" s="77">
        <f>1-U60</f>
        <v>0.4</v>
      </c>
      <c r="W60" s="4"/>
      <c r="X60" s="4"/>
      <c r="Y60" s="4"/>
      <c r="Z60" s="5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5" hidden="1">
      <c r="A61" s="4"/>
      <c r="B61" s="4" t="s">
        <v>55</v>
      </c>
      <c r="C61" s="46">
        <f>IF(C8="",0,IF(C30="A",2,IF(OR(C30="B1",C30="C1"),1,3)))</f>
        <v>2</v>
      </c>
      <c r="D61" s="46">
        <f aca="true" t="shared" si="30" ref="D61:R61">IF(D8="",0,IF(D30="A",2,IF(OR(D30="B1",D30="C1"),1,3)))</f>
        <v>2</v>
      </c>
      <c r="E61" s="46">
        <f t="shared" si="30"/>
        <v>3</v>
      </c>
      <c r="F61" s="46">
        <f t="shared" si="30"/>
        <v>3</v>
      </c>
      <c r="G61" s="46">
        <f t="shared" si="30"/>
        <v>3</v>
      </c>
      <c r="H61" s="46">
        <f t="shared" si="30"/>
        <v>1</v>
      </c>
      <c r="I61" s="46">
        <f t="shared" si="30"/>
        <v>1</v>
      </c>
      <c r="J61" s="46">
        <f t="shared" si="30"/>
        <v>2</v>
      </c>
      <c r="K61" s="46">
        <f t="shared" si="30"/>
        <v>1</v>
      </c>
      <c r="L61" s="46">
        <f t="shared" si="30"/>
        <v>1</v>
      </c>
      <c r="M61" s="46">
        <f t="shared" si="30"/>
        <v>1</v>
      </c>
      <c r="N61" s="46">
        <f t="shared" si="30"/>
        <v>1</v>
      </c>
      <c r="O61" s="46">
        <f t="shared" si="30"/>
        <v>1</v>
      </c>
      <c r="P61" s="46">
        <f t="shared" si="30"/>
        <v>1</v>
      </c>
      <c r="Q61" s="46">
        <f t="shared" si="30"/>
        <v>1</v>
      </c>
      <c r="R61" s="46">
        <f t="shared" si="30"/>
        <v>1</v>
      </c>
      <c r="S61" s="4">
        <f>COUNTIF(C61:R61,1)</f>
        <v>10</v>
      </c>
      <c r="T61" s="4">
        <f>COUNTIF(C61:R61,2)</f>
        <v>3</v>
      </c>
      <c r="U61" s="4">
        <f>COUNTIF(C61:R61,3)</f>
        <v>3</v>
      </c>
      <c r="V61" s="77">
        <f>S61/SUM($S61:$U61)</f>
        <v>0.625</v>
      </c>
      <c r="W61" s="77">
        <f>T61/SUM($S61:$U61)</f>
        <v>0.1875</v>
      </c>
      <c r="X61" s="77">
        <f>U61/SUM($S61:$U61)</f>
        <v>0.1875</v>
      </c>
      <c r="Y61" s="4"/>
      <c r="Z61" s="5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5" hidden="1">
      <c r="A62" s="4"/>
      <c r="B62" s="4" t="s">
        <v>56</v>
      </c>
      <c r="C62" s="46">
        <f>IF(C$57&gt;A$57,IF(C4=C$8,1,0),IF(C$58&gt;A$58,IF(C4&lt;&gt;C$8,-1,0),0))</f>
        <v>0</v>
      </c>
      <c r="D62" s="46">
        <f>IF(D$57&gt;C$57,IF(D4=D$8,1,0),IF(D$58&gt;C$58,IF(D4&lt;&gt;D$8,-1,0),0))</f>
        <v>0</v>
      </c>
      <c r="E62" s="46">
        <f aca="true" t="shared" si="31" ref="E62:R62">IF(E$57&gt;D$57,IF(E4=E$8,1,0),IF(E$58&gt;D$58,IF(E4&lt;&gt;E$8,-1,0),0))</f>
        <v>0</v>
      </c>
      <c r="F62" s="46">
        <f t="shared" si="31"/>
        <v>0</v>
      </c>
      <c r="G62" s="46">
        <f t="shared" si="31"/>
        <v>0</v>
      </c>
      <c r="H62" s="46">
        <f t="shared" si="31"/>
        <v>0</v>
      </c>
      <c r="I62" s="46">
        <f t="shared" si="31"/>
        <v>0</v>
      </c>
      <c r="J62" s="46">
        <f t="shared" si="31"/>
        <v>0</v>
      </c>
      <c r="K62" s="46">
        <f t="shared" si="31"/>
        <v>0</v>
      </c>
      <c r="L62" s="46">
        <f t="shared" si="31"/>
        <v>0</v>
      </c>
      <c r="M62" s="46">
        <f t="shared" si="31"/>
        <v>0</v>
      </c>
      <c r="N62" s="46">
        <f t="shared" si="31"/>
        <v>0</v>
      </c>
      <c r="O62" s="46">
        <f t="shared" si="31"/>
        <v>0</v>
      </c>
      <c r="P62" s="46">
        <f t="shared" si="31"/>
        <v>0</v>
      </c>
      <c r="Q62" s="46">
        <f t="shared" si="31"/>
        <v>0</v>
      </c>
      <c r="R62" s="46">
        <f t="shared" si="31"/>
        <v>0</v>
      </c>
      <c r="S62" s="4">
        <f>SUM(C62:R62)</f>
        <v>0</v>
      </c>
      <c r="T62" s="78">
        <f>(6+ATAN(S4-Лучшие!$E$1)*2/3.14)+T4/2+W4/1.5+S62/3+U4/5</f>
        <v>5.639025976099678</v>
      </c>
      <c r="U62" s="4"/>
      <c r="V62" s="4"/>
      <c r="W62" s="4"/>
      <c r="X62" s="4"/>
      <c r="Y62" s="4"/>
      <c r="Z62" s="5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5" hidden="1">
      <c r="A63" s="4"/>
      <c r="B63" s="4"/>
      <c r="C63" s="46">
        <f>IF(C$57&gt;A$57,IF(C5=C$8,1,0),IF(C$58&gt;A$58,IF(C5&lt;&gt;C$8,-1,0),0))</f>
        <v>0</v>
      </c>
      <c r="D63" s="46">
        <f aca="true" t="shared" si="32" ref="D63:R65">IF(D$57&gt;C$57,IF(D5=D$8,1,0),IF(D$58&gt;C$58,IF(D5&lt;&gt;D$8,-1,0),0))</f>
        <v>0</v>
      </c>
      <c r="E63" s="46">
        <f t="shared" si="32"/>
        <v>0</v>
      </c>
      <c r="F63" s="46">
        <f t="shared" si="32"/>
        <v>0</v>
      </c>
      <c r="G63" s="46">
        <f t="shared" si="32"/>
        <v>0</v>
      </c>
      <c r="H63" s="46">
        <f t="shared" si="32"/>
        <v>0</v>
      </c>
      <c r="I63" s="46">
        <f t="shared" si="32"/>
        <v>0</v>
      </c>
      <c r="J63" s="46">
        <f t="shared" si="32"/>
        <v>0</v>
      </c>
      <c r="K63" s="46">
        <f t="shared" si="32"/>
        <v>0</v>
      </c>
      <c r="L63" s="46">
        <f t="shared" si="32"/>
        <v>0</v>
      </c>
      <c r="M63" s="46">
        <f t="shared" si="32"/>
        <v>0</v>
      </c>
      <c r="N63" s="46">
        <f t="shared" si="32"/>
        <v>0</v>
      </c>
      <c r="O63" s="46">
        <f t="shared" si="32"/>
        <v>0</v>
      </c>
      <c r="P63" s="46">
        <f t="shared" si="32"/>
        <v>0</v>
      </c>
      <c r="Q63" s="46">
        <f t="shared" si="32"/>
        <v>0</v>
      </c>
      <c r="R63" s="46">
        <f t="shared" si="32"/>
        <v>0</v>
      </c>
      <c r="S63" s="4">
        <f aca="true" t="shared" si="33" ref="S63:S71">SUM(C63:R63)</f>
        <v>0</v>
      </c>
      <c r="T63" s="78">
        <f>(6+ATAN(S5-Лучшие!$E$1)*2/3.14)+T5/2+W5/1.5+S63/3+U5/5</f>
        <v>5.348887309334797</v>
      </c>
      <c r="U63" s="4"/>
      <c r="V63" s="4"/>
      <c r="W63" s="4"/>
      <c r="X63" s="4"/>
      <c r="Y63" s="4"/>
      <c r="Z63" s="5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5" hidden="1">
      <c r="A64" s="4"/>
      <c r="B64" s="4"/>
      <c r="C64" s="46">
        <f>IF(C$57&gt;A$57,IF(C6=C$8,1,0),IF(C$58&gt;A$58,IF(C6&lt;&gt;C$8,-1,0),0))</f>
        <v>0</v>
      </c>
      <c r="D64" s="46">
        <f t="shared" si="32"/>
        <v>0</v>
      </c>
      <c r="E64" s="46">
        <f t="shared" si="32"/>
        <v>0</v>
      </c>
      <c r="F64" s="46">
        <f t="shared" si="32"/>
        <v>0</v>
      </c>
      <c r="G64" s="46">
        <f t="shared" si="32"/>
        <v>0</v>
      </c>
      <c r="H64" s="46">
        <f t="shared" si="32"/>
        <v>0</v>
      </c>
      <c r="I64" s="46">
        <f t="shared" si="32"/>
        <v>0</v>
      </c>
      <c r="J64" s="46">
        <f t="shared" si="32"/>
        <v>0</v>
      </c>
      <c r="K64" s="46">
        <f t="shared" si="32"/>
        <v>0</v>
      </c>
      <c r="L64" s="46">
        <f t="shared" si="32"/>
        <v>0</v>
      </c>
      <c r="M64" s="46">
        <f t="shared" si="32"/>
        <v>0</v>
      </c>
      <c r="N64" s="46">
        <f t="shared" si="32"/>
        <v>0</v>
      </c>
      <c r="O64" s="46">
        <f t="shared" si="32"/>
        <v>0</v>
      </c>
      <c r="P64" s="46">
        <f t="shared" si="32"/>
        <v>0</v>
      </c>
      <c r="Q64" s="46">
        <f t="shared" si="32"/>
        <v>0</v>
      </c>
      <c r="R64" s="46">
        <f t="shared" si="32"/>
        <v>0</v>
      </c>
      <c r="S64" s="4">
        <f t="shared" si="33"/>
        <v>0</v>
      </c>
      <c r="T64" s="78">
        <f>(6+ATAN(S6-Лучшие!$E$1)*2/3.14)+T6/2+W6/1.5+S64/3+U6/5</f>
        <v>5.170426677777714</v>
      </c>
      <c r="U64" s="4"/>
      <c r="V64" s="4"/>
      <c r="W64" s="4"/>
      <c r="X64" s="4"/>
      <c r="Y64" s="4"/>
      <c r="Z64" s="5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3:20" ht="15" hidden="1">
      <c r="C65" s="46">
        <f>IF(C$57&gt;A$57,IF(C7=C$8,1,0),IF(C$58&gt;A$58,IF(C7&lt;&gt;C$8,-1,0),0))</f>
        <v>0</v>
      </c>
      <c r="D65" s="46">
        <f t="shared" si="32"/>
        <v>0</v>
      </c>
      <c r="E65" s="46">
        <f t="shared" si="32"/>
        <v>0</v>
      </c>
      <c r="F65" s="46">
        <f t="shared" si="32"/>
        <v>0</v>
      </c>
      <c r="G65" s="46">
        <f t="shared" si="32"/>
        <v>0</v>
      </c>
      <c r="H65" s="46">
        <f t="shared" si="32"/>
        <v>0</v>
      </c>
      <c r="I65" s="46">
        <f t="shared" si="32"/>
        <v>0</v>
      </c>
      <c r="J65" s="46">
        <f t="shared" si="32"/>
        <v>0</v>
      </c>
      <c r="K65" s="46">
        <f t="shared" si="32"/>
        <v>0</v>
      </c>
      <c r="L65" s="46">
        <f t="shared" si="32"/>
        <v>0</v>
      </c>
      <c r="M65" s="46">
        <f t="shared" si="32"/>
        <v>0</v>
      </c>
      <c r="N65" s="46">
        <f t="shared" si="32"/>
        <v>0</v>
      </c>
      <c r="O65" s="46">
        <f t="shared" si="32"/>
        <v>0</v>
      </c>
      <c r="P65" s="46">
        <f t="shared" si="32"/>
        <v>0</v>
      </c>
      <c r="Q65" s="46">
        <f t="shared" si="32"/>
        <v>0</v>
      </c>
      <c r="R65" s="46">
        <f t="shared" si="32"/>
        <v>0</v>
      </c>
      <c r="S65" s="4">
        <f t="shared" si="33"/>
        <v>0</v>
      </c>
      <c r="T65" s="78">
        <f>(6+ATAN(S7-Лучшие!$E$1)*2/3.14)+T7/2+W7/1.5+S65/3+U7/5</f>
        <v>5.348887309334797</v>
      </c>
    </row>
    <row r="66" spans="3:20" ht="15" hidden="1"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"/>
      <c r="T66" s="78"/>
    </row>
    <row r="67" spans="3:20" ht="15" hidden="1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"/>
      <c r="T67" s="78"/>
    </row>
    <row r="68" spans="3:20" ht="15" hidden="1">
      <c r="C68" s="46">
        <f>IF(C$58&gt;A$58,IF(C10=C$8,1,0),IF(C$57&gt;A$57,IF(C10&lt;&gt;C$8,-1,0),0))</f>
        <v>0</v>
      </c>
      <c r="D68" s="46">
        <f>IF(D$58&gt;C$58,IF(D10=D$8,1,0),IF(D$57&gt;C$57,IF(D10&lt;&gt;D$8,-1,0),0))</f>
        <v>0</v>
      </c>
      <c r="E68" s="46">
        <f aca="true" t="shared" si="34" ref="E68:R68">IF(E$58&gt;D$58,IF(E10=E$8,1,0),IF(E$57&gt;D$57,IF(E10&lt;&gt;E$8,-1,0),0))</f>
        <v>0</v>
      </c>
      <c r="F68" s="46">
        <f t="shared" si="34"/>
        <v>0</v>
      </c>
      <c r="G68" s="46">
        <f t="shared" si="34"/>
        <v>0</v>
      </c>
      <c r="H68" s="46">
        <f t="shared" si="34"/>
        <v>0</v>
      </c>
      <c r="I68" s="46">
        <f t="shared" si="34"/>
        <v>0</v>
      </c>
      <c r="J68" s="46">
        <f t="shared" si="34"/>
        <v>0</v>
      </c>
      <c r="K68" s="46">
        <f t="shared" si="34"/>
        <v>0</v>
      </c>
      <c r="L68" s="46">
        <f t="shared" si="34"/>
        <v>0</v>
      </c>
      <c r="M68" s="46">
        <f t="shared" si="34"/>
        <v>0</v>
      </c>
      <c r="N68" s="46">
        <f t="shared" si="34"/>
        <v>0</v>
      </c>
      <c r="O68" s="46">
        <f t="shared" si="34"/>
        <v>0</v>
      </c>
      <c r="P68" s="46">
        <f t="shared" si="34"/>
        <v>0</v>
      </c>
      <c r="Q68" s="46">
        <f t="shared" si="34"/>
        <v>0</v>
      </c>
      <c r="R68" s="46">
        <f t="shared" si="34"/>
        <v>-1</v>
      </c>
      <c r="S68" s="4">
        <f t="shared" si="33"/>
        <v>-1</v>
      </c>
      <c r="T68" s="78">
        <f>(6+ATAN(S10-Лучшие!$E$1)*2/3.14)+T10/2+W10/1.5+S68/3+U10/5</f>
        <v>5.015553976001464</v>
      </c>
    </row>
    <row r="69" spans="3:20" ht="15" hidden="1">
      <c r="C69" s="46">
        <f>IF(C$58&gt;A$58,IF(C11=C$8,1,0),IF(C$57&gt;A$57,IF(C11&lt;&gt;C$8,-1,0),0))</f>
        <v>0</v>
      </c>
      <c r="D69" s="46">
        <f aca="true" t="shared" si="35" ref="D69:R71">IF(D$58&gt;C$58,IF(D11=D$8,1,0),IF(D$57&gt;C$57,IF(D11&lt;&gt;D$8,-1,0),0))</f>
        <v>0</v>
      </c>
      <c r="E69" s="46">
        <f t="shared" si="35"/>
        <v>0</v>
      </c>
      <c r="F69" s="46">
        <f t="shared" si="35"/>
        <v>0</v>
      </c>
      <c r="G69" s="46">
        <f t="shared" si="35"/>
        <v>0</v>
      </c>
      <c r="H69" s="46">
        <f t="shared" si="35"/>
        <v>0</v>
      </c>
      <c r="I69" s="46">
        <f t="shared" si="35"/>
        <v>0</v>
      </c>
      <c r="J69" s="46">
        <f t="shared" si="35"/>
        <v>0</v>
      </c>
      <c r="K69" s="46">
        <f t="shared" si="35"/>
        <v>0</v>
      </c>
      <c r="L69" s="46">
        <f t="shared" si="35"/>
        <v>0</v>
      </c>
      <c r="M69" s="46">
        <f t="shared" si="35"/>
        <v>0</v>
      </c>
      <c r="N69" s="46">
        <f t="shared" si="35"/>
        <v>0</v>
      </c>
      <c r="O69" s="46">
        <f t="shared" si="35"/>
        <v>0</v>
      </c>
      <c r="P69" s="46">
        <f t="shared" si="35"/>
        <v>0</v>
      </c>
      <c r="Q69" s="46">
        <f t="shared" si="35"/>
        <v>0</v>
      </c>
      <c r="R69" s="46">
        <f t="shared" si="35"/>
        <v>-1</v>
      </c>
      <c r="S69" s="4">
        <f t="shared" si="33"/>
        <v>-1</v>
      </c>
      <c r="T69" s="78">
        <f>(6+ATAN(S11-Лучшие!$E$1)*2/3.14)+T11/2+W11/1.5+S69/3+U11/5</f>
        <v>4.897079348494445</v>
      </c>
    </row>
    <row r="70" spans="3:20" ht="15" hidden="1">
      <c r="C70" s="46">
        <f>IF(C$58&gt;A$58,IF(C12=C$8,1,0),IF(C$57&gt;A$57,IF(C12&lt;&gt;C$8,-1,0),0))</f>
        <v>0</v>
      </c>
      <c r="D70" s="46">
        <f t="shared" si="35"/>
        <v>0</v>
      </c>
      <c r="E70" s="46">
        <f t="shared" si="35"/>
        <v>0</v>
      </c>
      <c r="F70" s="46">
        <f t="shared" si="35"/>
        <v>0</v>
      </c>
      <c r="G70" s="46">
        <f t="shared" si="35"/>
        <v>0</v>
      </c>
      <c r="H70" s="46">
        <f t="shared" si="35"/>
        <v>0</v>
      </c>
      <c r="I70" s="46">
        <f t="shared" si="35"/>
        <v>0</v>
      </c>
      <c r="J70" s="46">
        <f t="shared" si="35"/>
        <v>0</v>
      </c>
      <c r="K70" s="46">
        <f t="shared" si="35"/>
        <v>0</v>
      </c>
      <c r="L70" s="46">
        <f t="shared" si="35"/>
        <v>0</v>
      </c>
      <c r="M70" s="46">
        <f t="shared" si="35"/>
        <v>0</v>
      </c>
      <c r="N70" s="46">
        <f t="shared" si="35"/>
        <v>0</v>
      </c>
      <c r="O70" s="46">
        <f t="shared" si="35"/>
        <v>0</v>
      </c>
      <c r="P70" s="46">
        <f t="shared" si="35"/>
        <v>0</v>
      </c>
      <c r="Q70" s="46">
        <f t="shared" si="35"/>
        <v>0</v>
      </c>
      <c r="R70" s="46">
        <f t="shared" si="35"/>
        <v>-1</v>
      </c>
      <c r="S70" s="4">
        <f t="shared" si="33"/>
        <v>-1</v>
      </c>
      <c r="T70" s="78">
        <f>(6+ATAN(S12-Лучшие!$E$1)*2/3.14)+T12/2+W12/1.5+S70/3+U12/5</f>
        <v>4.897079348494445</v>
      </c>
    </row>
    <row r="71" spans="3:20" ht="15" hidden="1">
      <c r="C71" s="46">
        <f>IF(C$58&gt;A$58,IF(C13=C$8,1,0),IF(C$57&gt;A$57,IF(C13&lt;&gt;C$8,-1,0),0))</f>
        <v>0</v>
      </c>
      <c r="D71" s="46">
        <f t="shared" si="35"/>
        <v>0</v>
      </c>
      <c r="E71" s="46">
        <f t="shared" si="35"/>
        <v>0</v>
      </c>
      <c r="F71" s="46">
        <f t="shared" si="35"/>
        <v>0</v>
      </c>
      <c r="G71" s="46">
        <f t="shared" si="35"/>
        <v>0</v>
      </c>
      <c r="H71" s="46">
        <f t="shared" si="35"/>
        <v>0</v>
      </c>
      <c r="I71" s="46">
        <f t="shared" si="35"/>
        <v>0</v>
      </c>
      <c r="J71" s="46">
        <f t="shared" si="35"/>
        <v>0</v>
      </c>
      <c r="K71" s="46">
        <f t="shared" si="35"/>
        <v>0</v>
      </c>
      <c r="L71" s="46">
        <f t="shared" si="35"/>
        <v>0</v>
      </c>
      <c r="M71" s="46">
        <f t="shared" si="35"/>
        <v>0</v>
      </c>
      <c r="N71" s="46">
        <f t="shared" si="35"/>
        <v>0</v>
      </c>
      <c r="O71" s="46">
        <f t="shared" si="35"/>
        <v>0</v>
      </c>
      <c r="P71" s="46">
        <f t="shared" si="35"/>
        <v>0</v>
      </c>
      <c r="Q71" s="46">
        <f t="shared" si="35"/>
        <v>0</v>
      </c>
      <c r="R71" s="46">
        <f t="shared" si="35"/>
        <v>-1</v>
      </c>
      <c r="S71" s="4">
        <f t="shared" si="33"/>
        <v>-1</v>
      </c>
      <c r="T71" s="78">
        <f>(6+ATAN(S13-Лучшие!$E$1)*2/3.14)+T13/2+W13/1.5+S71/3+U13/5</f>
        <v>5.015553976001464</v>
      </c>
    </row>
    <row r="72" ht="15" hidden="1"/>
    <row r="73" spans="1:17" ht="15" hidden="1">
      <c r="A73" s="100">
        <f>C73</f>
        <v>5.6</v>
      </c>
      <c r="B73" s="6" t="str">
        <f>B4</f>
        <v>Шевелев И.</v>
      </c>
      <c r="C73" s="79">
        <f>ROUND(T62,1)</f>
        <v>5.6</v>
      </c>
      <c r="D73" s="79">
        <f>MAX(C73:C80)</f>
        <v>5.6</v>
      </c>
      <c r="E73" s="80" t="str">
        <f>VLOOKUP(D73,A73:B80,2,0)</f>
        <v>Шевелев И.</v>
      </c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15" hidden="1">
      <c r="A74" s="100">
        <f aca="true" t="shared" si="36" ref="A74:A80">C74</f>
        <v>5.3</v>
      </c>
      <c r="B74" s="6" t="str">
        <f>B5</f>
        <v>Титенко О.</v>
      </c>
      <c r="C74" s="79">
        <f>ROUND(T63,1)</f>
        <v>5.3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5" hidden="1">
      <c r="A75" s="100">
        <f t="shared" si="36"/>
        <v>5.2</v>
      </c>
      <c r="B75" s="6" t="str">
        <f>B6</f>
        <v>Якимов А.</v>
      </c>
      <c r="C75" s="79">
        <f>ROUND(T64,1)</f>
        <v>5.2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</row>
    <row r="76" spans="1:17" ht="15" hidden="1">
      <c r="A76" s="100">
        <f t="shared" si="36"/>
        <v>5.3</v>
      </c>
      <c r="B76" s="6" t="str">
        <f>B7</f>
        <v>Жигалов С.</v>
      </c>
      <c r="C76" s="79">
        <f>ROUND(T65,1)</f>
        <v>5.3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5" hidden="1">
      <c r="A77" s="100">
        <f t="shared" si="36"/>
        <v>5</v>
      </c>
      <c r="B77" s="6" t="str">
        <f>B10</f>
        <v>Шевцов К.</v>
      </c>
      <c r="C77" s="79">
        <f>ROUND(T68,1)</f>
        <v>5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1:17" ht="15" hidden="1">
      <c r="A78" s="100">
        <f t="shared" si="36"/>
        <v>4.9</v>
      </c>
      <c r="B78" s="6" t="str">
        <f>B11</f>
        <v>Шевцов Э.</v>
      </c>
      <c r="C78" s="79">
        <f>ROUND(T69,1)</f>
        <v>4.9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 hidden="1">
      <c r="A79" s="100">
        <f t="shared" si="36"/>
        <v>4.9</v>
      </c>
      <c r="B79" s="6" t="str">
        <f>B12</f>
        <v>Сухоруков А.</v>
      </c>
      <c r="C79" s="79">
        <f>ROUND(T70,1)</f>
        <v>4.9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15" hidden="1">
      <c r="A80" s="100">
        <f t="shared" si="36"/>
        <v>5</v>
      </c>
      <c r="B80" s="6" t="str">
        <f>B13</f>
        <v>Кочетков В.</v>
      </c>
      <c r="C80" s="79">
        <f>ROUND(T71,1)</f>
        <v>5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ht="15" hidden="1"/>
    <row r="82" spans="2:26" s="95" customFormat="1" ht="15">
      <c r="B82" s="95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Z82" s="95" t="s">
        <v>61</v>
      </c>
    </row>
    <row r="83" spans="2:26" s="97" customFormat="1" ht="15">
      <c r="B83" s="97" t="s">
        <v>58</v>
      </c>
      <c r="C83" s="98"/>
      <c r="D83" s="98"/>
      <c r="E83" s="146" t="str">
        <f>CONCATENATE(SUM(T4:T7,W10)," : ",SUM(T10:T13,W4))</f>
        <v>0 : 0</v>
      </c>
      <c r="F83" s="146"/>
      <c r="G83" s="146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Z83" s="101" t="str">
        <f>CONCATENATE(E73," - ",D73)</f>
        <v>Шевелев И. - 5.6</v>
      </c>
    </row>
    <row r="84" spans="2:26" s="97" customFormat="1" ht="15">
      <c r="B84" s="97" t="s">
        <v>54</v>
      </c>
      <c r="C84" s="98"/>
      <c r="D84" s="98"/>
      <c r="E84" s="146" t="str">
        <f>CONCATENATE(S60," : ",T60," (",ROUND(U60*100,0),"% - ",ROUND(V60*100,0),"%)")</f>
        <v>3 : 2 (60% - 40%)</v>
      </c>
      <c r="F84" s="146"/>
      <c r="G84" s="146"/>
      <c r="H84" s="146"/>
      <c r="I84" s="146"/>
      <c r="J84" s="146"/>
      <c r="K84" s="98"/>
      <c r="L84" s="98"/>
      <c r="M84" s="98"/>
      <c r="N84" s="98"/>
      <c r="O84" s="98"/>
      <c r="P84" s="98"/>
      <c r="Q84" s="98"/>
      <c r="R84" s="98"/>
      <c r="Z84" s="99"/>
    </row>
    <row r="85" spans="1:35" s="81" customFormat="1" ht="15">
      <c r="A85" s="97"/>
      <c r="B85" s="97" t="s">
        <v>60</v>
      </c>
      <c r="C85" s="85"/>
      <c r="D85" s="85"/>
      <c r="E85" s="85"/>
      <c r="F85" s="87"/>
      <c r="G85" s="88"/>
      <c r="H85" s="85"/>
      <c r="I85" s="85"/>
      <c r="J85" s="85"/>
      <c r="K85" s="98"/>
      <c r="L85" s="98"/>
      <c r="M85" s="98"/>
      <c r="N85" s="98"/>
      <c r="O85" s="98"/>
      <c r="P85" s="98"/>
      <c r="Q85" s="98"/>
      <c r="R85" s="98"/>
      <c r="S85" s="97"/>
      <c r="T85" s="97"/>
      <c r="U85" s="97"/>
      <c r="V85" s="97"/>
      <c r="W85" s="97"/>
      <c r="X85" s="97"/>
      <c r="Y85" s="97"/>
      <c r="Z85" s="99"/>
      <c r="AA85" s="97"/>
      <c r="AB85" s="97"/>
      <c r="AC85" s="97"/>
      <c r="AD85" s="97"/>
      <c r="AE85" s="97"/>
      <c r="AF85" s="97"/>
      <c r="AG85" s="97"/>
      <c r="AH85" s="97"/>
      <c r="AI85" s="97"/>
    </row>
    <row r="86" spans="1:35" ht="15">
      <c r="A86" s="4"/>
      <c r="B86" s="4"/>
      <c r="C86" s="91"/>
      <c r="D86" s="131">
        <f>X61</f>
        <v>0.1875</v>
      </c>
      <c r="E86" s="132"/>
      <c r="F86" s="134">
        <f>W61</f>
        <v>0.1875</v>
      </c>
      <c r="G86" s="135"/>
      <c r="H86" s="137">
        <f>V61</f>
        <v>0.625</v>
      </c>
      <c r="I86" s="138"/>
      <c r="J86" s="93"/>
      <c r="K86" s="46"/>
      <c r="L86" s="46"/>
      <c r="M86" s="46"/>
      <c r="N86" s="46"/>
      <c r="O86" s="46"/>
      <c r="P86" s="46"/>
      <c r="Q86" s="46"/>
      <c r="R86" s="46"/>
      <c r="S86" s="4"/>
      <c r="T86" s="4"/>
      <c r="U86" s="4"/>
      <c r="V86" s="4"/>
      <c r="W86" s="4"/>
      <c r="X86" s="4"/>
      <c r="Y86" s="4"/>
      <c r="Z86" s="5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5">
      <c r="A87" s="4"/>
      <c r="B87" s="4"/>
      <c r="C87" s="92"/>
      <c r="D87" s="133"/>
      <c r="E87" s="132"/>
      <c r="F87" s="136"/>
      <c r="G87" s="135"/>
      <c r="H87" s="139"/>
      <c r="I87" s="138"/>
      <c r="J87" s="94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  <c r="W87" s="4"/>
      <c r="X87" s="4"/>
      <c r="Y87" s="4"/>
      <c r="Z87" s="5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5">
      <c r="A88" s="4"/>
      <c r="B88" s="4"/>
      <c r="C88" s="86"/>
      <c r="D88" s="86"/>
      <c r="E88" s="86"/>
      <c r="F88" s="89"/>
      <c r="G88" s="90"/>
      <c r="H88" s="86"/>
      <c r="I88" s="86"/>
      <c r="J88" s="8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  <c r="W88" s="4"/>
      <c r="X88" s="4"/>
      <c r="Y88" s="4"/>
      <c r="Z88" s="5"/>
      <c r="AA88" s="4"/>
      <c r="AB88" s="4"/>
      <c r="AC88" s="4"/>
      <c r="AD88" s="4"/>
      <c r="AE88" s="4"/>
      <c r="AF88" s="4"/>
      <c r="AG88" s="4"/>
      <c r="AH88" s="4"/>
      <c r="AI88" s="4"/>
    </row>
    <row r="89" spans="3:26" s="4" customFormat="1" ht="1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Z89" s="5"/>
    </row>
    <row r="90" spans="3:26" s="4" customFormat="1" ht="1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Z90" s="5"/>
    </row>
    <row r="91" spans="3:26" s="4" customFormat="1" ht="1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Z91" s="5"/>
    </row>
  </sheetData>
  <sheetProtection password="C54F" sheet="1"/>
  <mergeCells count="28">
    <mergeCell ref="A1:B1"/>
    <mergeCell ref="C1:C2"/>
    <mergeCell ref="D1:D2"/>
    <mergeCell ref="E1:E2"/>
    <mergeCell ref="F1:F2"/>
    <mergeCell ref="G1:G2"/>
    <mergeCell ref="A2:B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B15:W16"/>
    <mergeCell ref="B17:W19"/>
    <mergeCell ref="B20:W20"/>
    <mergeCell ref="B21:W21"/>
    <mergeCell ref="D86:E87"/>
    <mergeCell ref="F86:G87"/>
    <mergeCell ref="H86:I87"/>
    <mergeCell ref="E83:G83"/>
    <mergeCell ref="E84:J84"/>
  </mergeCells>
  <conditionalFormatting sqref="C4:R7 C10:R13">
    <cfRule type="cellIs" priority="3" dxfId="21" operator="equal">
      <formula>C$8</formula>
    </cfRule>
  </conditionalFormatting>
  <conditionalFormatting sqref="Z4">
    <cfRule type="expression" priority="2" dxfId="22" stopIfTrue="1">
      <formula>AH4=1</formula>
    </cfRule>
  </conditionalFormatting>
  <conditionalFormatting sqref="Z5:Z20">
    <cfRule type="expression" priority="1" dxfId="22" stopIfTrue="1">
      <formula>AH5=1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E113"/>
  <sheetViews>
    <sheetView tabSelected="1" zoomScalePageLayoutView="0" workbookViewId="0" topLeftCell="D57">
      <selection activeCell="D60" sqref="D60"/>
    </sheetView>
  </sheetViews>
  <sheetFormatPr defaultColWidth="9.140625" defaultRowHeight="15"/>
  <cols>
    <col min="1" max="1" width="15.140625" style="56" hidden="1" customWidth="1"/>
    <col min="2" max="3" width="9.140625" style="56" hidden="1" customWidth="1"/>
    <col min="4" max="4" width="15.140625" style="56" bestFit="1" customWidth="1"/>
    <col min="5" max="5" width="4.140625" style="56" customWidth="1"/>
    <col min="6" max="16384" width="9.140625" style="56" customWidth="1"/>
  </cols>
  <sheetData>
    <row r="1" spans="1:5" ht="15" hidden="1">
      <c r="A1" s="56" t="str">
        <f>1!B4</f>
        <v>Амелин В.</v>
      </c>
      <c r="B1" s="56">
        <f>IF(A1="","",1!S$4)</f>
        <v>4</v>
      </c>
      <c r="E1" s="56">
        <f>AVERAGE(E58:E68)</f>
        <v>8.636363636363637</v>
      </c>
    </row>
    <row r="2" spans="1:2" ht="15" hidden="1">
      <c r="A2" s="56" t="str">
        <f>1!B5</f>
        <v>Попов В.</v>
      </c>
      <c r="B2" s="56">
        <f>IF(A2="","",1!S$5)</f>
        <v>6</v>
      </c>
    </row>
    <row r="3" ht="15" hidden="1">
      <c r="B3" s="56">
        <f>IF(A3="","",1!S$6)</f>
      </c>
    </row>
    <row r="4" ht="15" hidden="1">
      <c r="B4" s="56">
        <f>IF(A4="","",1!S$7)</f>
      </c>
    </row>
    <row r="5" spans="1:2" ht="15" hidden="1">
      <c r="A5" s="56" t="str">
        <f>1!B10</f>
        <v>Потемкин А.</v>
      </c>
      <c r="B5" s="56">
        <f>IF(A5="","",1!S$10)</f>
        <v>4</v>
      </c>
    </row>
    <row r="6" spans="1:2" ht="15" hidden="1">
      <c r="A6" s="56" t="str">
        <f>1!B11</f>
        <v>Искаков А.</v>
      </c>
      <c r="B6" s="56">
        <f>IF(A6="","",1!S$11)</f>
        <v>7</v>
      </c>
    </row>
    <row r="7" ht="15" hidden="1">
      <c r="B7" s="56">
        <f>IF(A7="","",1!S$12)</f>
      </c>
    </row>
    <row r="8" ht="15" hidden="1">
      <c r="B8" s="56">
        <f>IF(A8="","",1!S$13)</f>
      </c>
    </row>
    <row r="9" spans="1:2" ht="15" hidden="1">
      <c r="A9" s="56" t="str">
        <f>2!B4</f>
        <v>Караванский П.</v>
      </c>
      <c r="B9" s="56">
        <f>IF(A9="","",2!S$4)</f>
        <v>7</v>
      </c>
    </row>
    <row r="10" spans="1:2" ht="15" hidden="1">
      <c r="A10" s="56" t="str">
        <f>2!B5</f>
        <v>Караванская М.</v>
      </c>
      <c r="B10" s="56">
        <f>IF(A10="","",2!S$5)</f>
        <v>8</v>
      </c>
    </row>
    <row r="11" spans="1:2" ht="15" hidden="1">
      <c r="A11" s="56" t="str">
        <f>2!B6</f>
        <v>Аксёнов О.</v>
      </c>
      <c r="B11" s="56">
        <f>IF(A11="","",2!S$6)</f>
        <v>7</v>
      </c>
    </row>
    <row r="12" spans="1:2" ht="15" hidden="1">
      <c r="A12" s="56" t="str">
        <f>2!B7</f>
        <v>Лебедев А.</v>
      </c>
      <c r="B12" s="56">
        <f>IF(A12="","",2!S$7)</f>
        <v>5</v>
      </c>
    </row>
    <row r="13" spans="1:2" ht="15" hidden="1">
      <c r="A13" s="56" t="str">
        <f>2!B10</f>
        <v>Беленко И.</v>
      </c>
      <c r="B13" s="56">
        <f>IF(A13="","",2!S$10)</f>
        <v>7</v>
      </c>
    </row>
    <row r="14" spans="1:2" ht="15" hidden="1">
      <c r="A14" s="56" t="str">
        <f>2!B11</f>
        <v>Беглый В.</v>
      </c>
      <c r="B14" s="56">
        <f>IF(A14="","",2!S$11)</f>
        <v>10</v>
      </c>
    </row>
    <row r="15" spans="1:2" ht="15" hidden="1">
      <c r="A15" s="56" t="str">
        <f>2!B12</f>
        <v>Жердев Н.</v>
      </c>
      <c r="B15" s="56">
        <f>IF(A15="","",2!S$12)</f>
        <v>7</v>
      </c>
    </row>
    <row r="16" ht="15" hidden="1">
      <c r="B16" s="56">
        <f>IF(A16="","",2!S$13)</f>
      </c>
    </row>
    <row r="17" spans="1:2" ht="15" hidden="1">
      <c r="A17" s="56" t="str">
        <f>3!B$4</f>
        <v>Горобец А.</v>
      </c>
      <c r="B17" s="56">
        <f>IF(A17="","",3!S$4)</f>
        <v>4</v>
      </c>
    </row>
    <row r="18" spans="1:2" ht="15" hidden="1">
      <c r="A18" s="56" t="str">
        <f>3!B$5</f>
        <v>Дерябин Ю.</v>
      </c>
      <c r="B18" s="56">
        <f>IF(A18="","",3!S$5)</f>
        <v>5</v>
      </c>
    </row>
    <row r="19" spans="1:2" ht="15" hidden="1">
      <c r="A19" s="56" t="str">
        <f>3!B$6</f>
        <v>Заболоцкий Р.</v>
      </c>
      <c r="B19" s="56">
        <f>IF(A19="","",3!S$6)</f>
        <v>7</v>
      </c>
    </row>
    <row r="20" ht="15" hidden="1">
      <c r="B20" s="56">
        <f>IF(A20="","",3!S$7)</f>
      </c>
    </row>
    <row r="21" spans="1:2" ht="15" hidden="1">
      <c r="A21" s="56" t="str">
        <f>3!B$10</f>
        <v>Федичкин А.</v>
      </c>
      <c r="B21" s="56">
        <f>IF(A21="","",3!S$10)</f>
        <v>10</v>
      </c>
    </row>
    <row r="22" spans="1:2" ht="15" hidden="1">
      <c r="A22" s="56" t="str">
        <f>3!B$11</f>
        <v>Горюнович В.</v>
      </c>
      <c r="B22" s="56">
        <f>IF(A22="","",3!S$11)</f>
        <v>9</v>
      </c>
    </row>
    <row r="23" ht="15" hidden="1">
      <c r="B23" s="56">
        <f>IF(A23="","",3!S$12)</f>
      </c>
    </row>
    <row r="24" ht="15" hidden="1">
      <c r="B24" s="56">
        <f>IF(A24="","",3!S$13)</f>
      </c>
    </row>
    <row r="25" spans="1:2" ht="15" hidden="1">
      <c r="A25" s="56" t="str">
        <f>4!B$4</f>
        <v>Захаров В.</v>
      </c>
      <c r="B25" s="56">
        <f>IF(A25="","",4!S$4)</f>
        <v>7</v>
      </c>
    </row>
    <row r="26" spans="1:2" ht="15" hidden="1">
      <c r="A26" s="56" t="str">
        <f>4!B$5</f>
        <v>Королев А.</v>
      </c>
      <c r="B26" s="56">
        <f>IF(A26="","",4!S$5)</f>
        <v>6</v>
      </c>
    </row>
    <row r="27" spans="1:2" ht="15" hidden="1">
      <c r="A27" s="56" t="str">
        <f>4!B$6</f>
        <v>Косарев Е.</v>
      </c>
      <c r="B27" s="56">
        <f>IF(A27="","",4!S$6)</f>
        <v>8</v>
      </c>
    </row>
    <row r="28" spans="1:2" ht="15" hidden="1">
      <c r="A28" s="56" t="str">
        <f>4!B$7</f>
        <v>Колеватов А.</v>
      </c>
      <c r="B28" s="56">
        <f>IF(A28="","",4!S$7)</f>
        <v>7</v>
      </c>
    </row>
    <row r="29" spans="1:2" ht="15" hidden="1">
      <c r="A29" s="56" t="str">
        <f>4!B$10</f>
        <v>Неркин А.</v>
      </c>
      <c r="B29" s="56">
        <f>IF(A29="","",4!S$10)</f>
        <v>5</v>
      </c>
    </row>
    <row r="30" spans="1:2" ht="15" hidden="1">
      <c r="A30" s="56" t="str">
        <f>4!B$11</f>
        <v>Дмитриев М.</v>
      </c>
      <c r="B30" s="56">
        <f>IF(A30="","",4!S$11)</f>
        <v>7</v>
      </c>
    </row>
    <row r="31" spans="1:2" ht="15" hidden="1">
      <c r="A31" s="56" t="str">
        <f>4!B$12</f>
        <v>Койнов А.</v>
      </c>
      <c r="B31" s="56">
        <f>IF(A31="","",4!S$12)</f>
        <v>7</v>
      </c>
    </row>
    <row r="32" spans="1:2" ht="15" hidden="1">
      <c r="A32" s="56" t="str">
        <f>4!B$13</f>
        <v>Вакуленко С.</v>
      </c>
      <c r="B32" s="56">
        <f>IF(A32="","",4!S$13)</f>
        <v>7</v>
      </c>
    </row>
    <row r="33" spans="1:2" ht="15" hidden="1">
      <c r="A33" s="56" t="str">
        <f>5!B$4</f>
        <v>Сухарев С.</v>
      </c>
      <c r="B33" s="56">
        <f>IF(A33="","",5!S$4)</f>
        <v>8</v>
      </c>
    </row>
    <row r="34" spans="1:2" ht="15" hidden="1">
      <c r="A34" s="56" t="str">
        <f>5!B$5</f>
        <v>Шалаев А.</v>
      </c>
      <c r="B34" s="56">
        <f>IF(A34="","",5!S$5)</f>
        <v>8</v>
      </c>
    </row>
    <row r="35" spans="1:2" ht="15" hidden="1">
      <c r="A35" s="56" t="str">
        <f>5!B$6</f>
        <v>Шкирин В.</v>
      </c>
      <c r="B35" s="56">
        <f>IF(A35="","",5!S$6)</f>
        <v>8</v>
      </c>
    </row>
    <row r="36" spans="1:2" ht="15" hidden="1">
      <c r="A36" s="56" t="str">
        <f>5!B$7</f>
        <v>Реклин А.</v>
      </c>
      <c r="B36" s="56">
        <f>IF(A36="","",5!S$7)</f>
        <v>9</v>
      </c>
    </row>
    <row r="37" spans="1:2" ht="15" hidden="1">
      <c r="A37" s="56" t="str">
        <f>5!B$10</f>
        <v>Копылов В.</v>
      </c>
      <c r="B37" s="56">
        <f>IF(A37="","",5!S$10)</f>
        <v>9</v>
      </c>
    </row>
    <row r="38" spans="1:2" ht="15" hidden="1">
      <c r="A38" s="56" t="str">
        <f>5!B$11</f>
        <v>Куколь Р.</v>
      </c>
      <c r="B38" s="56">
        <f>IF(A38="","",5!S$11)</f>
        <v>5</v>
      </c>
    </row>
    <row r="39" ht="15" hidden="1">
      <c r="B39" s="56">
        <f>IF(A39="","",5!S$12)</f>
      </c>
    </row>
    <row r="40" ht="15" hidden="1">
      <c r="B40" s="56">
        <f>IF(A40="","",5!S$13)</f>
      </c>
    </row>
    <row r="41" spans="1:2" ht="15" hidden="1">
      <c r="A41" s="56" t="str">
        <f>6!B$4</f>
        <v>Сорокин А.</v>
      </c>
      <c r="B41" s="56">
        <f>IF(A41="","",6!S$4)</f>
        <v>6</v>
      </c>
    </row>
    <row r="42" spans="1:2" ht="15" hidden="1">
      <c r="A42" s="56" t="str">
        <f>6!B$5</f>
        <v>Гроскрейц Г.</v>
      </c>
      <c r="B42" s="56">
        <f>IF(A42="","",6!S$5)</f>
        <v>6</v>
      </c>
    </row>
    <row r="43" spans="1:2" ht="15" hidden="1">
      <c r="A43" s="56" t="str">
        <f>6!B$6</f>
        <v>Салахов И.</v>
      </c>
      <c r="B43" s="56">
        <f>IF(A43="","",6!S$6)</f>
        <v>8</v>
      </c>
    </row>
    <row r="44" spans="1:2" ht="15" hidden="1">
      <c r="A44" s="56" t="str">
        <f>6!B$7</f>
        <v>Приходько С.</v>
      </c>
      <c r="B44" s="56">
        <f>IF(A44="","",6!S$7)</f>
        <v>7</v>
      </c>
    </row>
    <row r="45" spans="1:2" ht="15" hidden="1">
      <c r="A45" s="56" t="str">
        <f>6!B$10</f>
        <v>Пыстин Г.</v>
      </c>
      <c r="B45" s="56">
        <f>IF(A45="","",6!S$10)</f>
        <v>6</v>
      </c>
    </row>
    <row r="46" spans="1:2" ht="15" hidden="1">
      <c r="A46" s="56" t="str">
        <f>6!B$11</f>
        <v>Пыстин Б.</v>
      </c>
      <c r="B46" s="56">
        <f>IF(A46="","",6!S$11)</f>
        <v>7</v>
      </c>
    </row>
    <row r="47" spans="1:2" ht="15" hidden="1">
      <c r="A47" s="56" t="str">
        <f>6!B$12</f>
        <v>Баранов Н.</v>
      </c>
      <c r="B47" s="56">
        <f>IF(A47="","",6!S$12)</f>
        <v>7</v>
      </c>
    </row>
    <row r="48" ht="15" hidden="1">
      <c r="B48" s="56">
        <f>IF(A48="","",6!S$13)</f>
      </c>
    </row>
    <row r="49" spans="1:2" ht="15" hidden="1">
      <c r="A49" s="56" t="str">
        <f>7!B$4</f>
        <v>Шевелев И.</v>
      </c>
      <c r="B49" s="56">
        <f>IF(A49="","",7!S$4)</f>
        <v>8</v>
      </c>
    </row>
    <row r="50" spans="1:2" ht="15" hidden="1">
      <c r="A50" s="56" t="str">
        <f>7!B$5</f>
        <v>Титенко О.</v>
      </c>
      <c r="B50" s="56">
        <f>IF(A50="","",7!S$5)</f>
        <v>7</v>
      </c>
    </row>
    <row r="51" spans="1:2" ht="15" hidden="1">
      <c r="A51" s="56" t="str">
        <f>7!B$6</f>
        <v>Якимов А.</v>
      </c>
      <c r="B51" s="56">
        <f>IF(A51="","",7!S$6)</f>
        <v>5</v>
      </c>
    </row>
    <row r="52" spans="1:2" ht="15" hidden="1">
      <c r="A52" s="56" t="str">
        <f>7!B$7</f>
        <v>Жигалов С.</v>
      </c>
      <c r="B52" s="56">
        <f>IF(A52="","",7!S$7)</f>
        <v>7</v>
      </c>
    </row>
    <row r="53" spans="1:2" ht="15" hidden="1">
      <c r="A53" s="56" t="str">
        <f>7!B$10</f>
        <v>Шевцов К.</v>
      </c>
      <c r="B53" s="56">
        <f>IF(A53="","",7!S$10)</f>
        <v>7</v>
      </c>
    </row>
    <row r="54" spans="1:2" ht="15" hidden="1">
      <c r="A54" s="56" t="str">
        <f>7!B$11</f>
        <v>Шевцов Э.</v>
      </c>
      <c r="B54" s="56">
        <f>IF(A54="","",7!S$11)</f>
        <v>6</v>
      </c>
    </row>
    <row r="55" spans="1:2" ht="15" hidden="1">
      <c r="A55" s="56" t="str">
        <f>7!B$12</f>
        <v>Сухоруков А.</v>
      </c>
      <c r="B55" s="56">
        <f>IF(A55="","",7!S$12)</f>
        <v>6</v>
      </c>
    </row>
    <row r="56" spans="1:2" ht="15" hidden="1">
      <c r="A56" s="56" t="str">
        <f>7!B$13</f>
        <v>Кочетков В.</v>
      </c>
      <c r="B56" s="56">
        <f>IF(A56="","",7!S$13)</f>
        <v>7</v>
      </c>
    </row>
    <row r="57" spans="4:5" ht="15">
      <c r="D57" s="73" t="s">
        <v>42</v>
      </c>
      <c r="E57" s="74" t="s">
        <v>43</v>
      </c>
    </row>
    <row r="58" spans="1:5" ht="15">
      <c r="A58" s="56">
        <f>COUNTIF($B$1:$B$56,"&lt;"&amp;B1)+COUNTIF($B$1:$B1,"="&amp;B1)</f>
        <v>1</v>
      </c>
      <c r="B58" s="56" t="str">
        <f>A1</f>
        <v>Амелин В.</v>
      </c>
      <c r="C58" s="56">
        <f>LARGE(A$58:A$113,ROW(C1))</f>
        <v>45</v>
      </c>
      <c r="D58" s="105" t="str">
        <f>INDEX(A$58:B$113,MATCH(C58,A$58:A$113,0),2)</f>
        <v>Федичкин А.</v>
      </c>
      <c r="E58" s="106">
        <f>VLOOKUP(D58,A$1:B$56,2,0)</f>
        <v>10</v>
      </c>
    </row>
    <row r="59" spans="1:5" ht="15">
      <c r="A59" s="56">
        <f>COUNTIF($B$1:$B$56,"&lt;"&amp;B2)+COUNTIF($B$1:$B2,"="&amp;B2)</f>
        <v>9</v>
      </c>
      <c r="B59" s="56" t="str">
        <f aca="true" t="shared" si="0" ref="B59:B113">A2</f>
        <v>Попов В.</v>
      </c>
      <c r="C59" s="56">
        <f aca="true" t="shared" si="1" ref="C59:C113">LARGE(A$58:A$113,ROW(C2))</f>
        <v>44</v>
      </c>
      <c r="D59" s="75" t="str">
        <f aca="true" t="shared" si="2" ref="D59:D113">INDEX(A$58:B$113,MATCH(C59,A$58:A$113,0),2)</f>
        <v>Беглый В.</v>
      </c>
      <c r="E59" s="76">
        <f aca="true" t="shared" si="3" ref="E59:E113">VLOOKUP(D59,A$1:B$56,2,0)</f>
        <v>10</v>
      </c>
    </row>
    <row r="60" spans="1:5" ht="15">
      <c r="A60" s="56">
        <f>COUNTIF($B$1:$B$56,"&lt;"&amp;B3)+COUNTIF($B$1:$B3,"="&amp;B3)</f>
        <v>0</v>
      </c>
      <c r="B60" s="56">
        <f t="shared" si="0"/>
        <v>0</v>
      </c>
      <c r="C60" s="56">
        <f t="shared" si="1"/>
        <v>43</v>
      </c>
      <c r="D60" s="75" t="str">
        <f t="shared" si="2"/>
        <v>Копылов В.</v>
      </c>
      <c r="E60" s="76">
        <f t="shared" si="3"/>
        <v>9</v>
      </c>
    </row>
    <row r="61" spans="1:5" ht="15">
      <c r="A61" s="56">
        <f>COUNTIF($B$1:$B$56,"&lt;"&amp;B4)+COUNTIF($B$1:$B4,"="&amp;B4)</f>
        <v>0</v>
      </c>
      <c r="B61" s="56">
        <f t="shared" si="0"/>
        <v>0</v>
      </c>
      <c r="C61" s="56">
        <f t="shared" si="1"/>
        <v>42</v>
      </c>
      <c r="D61" s="75" t="str">
        <f t="shared" si="2"/>
        <v>Реклин А.</v>
      </c>
      <c r="E61" s="76">
        <f t="shared" si="3"/>
        <v>9</v>
      </c>
    </row>
    <row r="62" spans="1:5" ht="15">
      <c r="A62" s="56">
        <f>COUNTIF($B$1:$B$56,"&lt;"&amp;B5)+COUNTIF($B$1:$B5,"="&amp;B5)</f>
        <v>2</v>
      </c>
      <c r="B62" s="56" t="str">
        <f t="shared" si="0"/>
        <v>Потемкин А.</v>
      </c>
      <c r="C62" s="56">
        <f t="shared" si="1"/>
        <v>41</v>
      </c>
      <c r="D62" s="75" t="str">
        <f t="shared" si="2"/>
        <v>Горюнович В.</v>
      </c>
      <c r="E62" s="76">
        <f t="shared" si="3"/>
        <v>9</v>
      </c>
    </row>
    <row r="63" spans="1:5" ht="15">
      <c r="A63" s="56">
        <f>COUNTIF($B$1:$B$56,"&lt;"&amp;B6)+COUNTIF($B$1:$B6,"="&amp;B6)</f>
        <v>16</v>
      </c>
      <c r="B63" s="56" t="str">
        <f t="shared" si="0"/>
        <v>Искаков А.</v>
      </c>
      <c r="C63" s="56">
        <f t="shared" si="1"/>
        <v>40</v>
      </c>
      <c r="D63" s="75" t="str">
        <f t="shared" si="2"/>
        <v>Шевелев И.</v>
      </c>
      <c r="E63" s="76">
        <f t="shared" si="3"/>
        <v>8</v>
      </c>
    </row>
    <row r="64" spans="1:5" ht="15">
      <c r="A64" s="56">
        <f>COUNTIF($B$1:$B$56,"&lt;"&amp;B7)+COUNTIF($B$1:$B7,"="&amp;B7)</f>
        <v>0</v>
      </c>
      <c r="B64" s="56">
        <f t="shared" si="0"/>
        <v>0</v>
      </c>
      <c r="C64" s="56">
        <f t="shared" si="1"/>
        <v>39</v>
      </c>
      <c r="D64" s="103" t="str">
        <f t="shared" si="2"/>
        <v>Салахов И.</v>
      </c>
      <c r="E64" s="104">
        <f t="shared" si="3"/>
        <v>8</v>
      </c>
    </row>
    <row r="65" spans="1:5" ht="15">
      <c r="A65" s="56">
        <f>COUNTIF($B$1:$B$56,"&lt;"&amp;B8)+COUNTIF($B$1:$B8,"="&amp;B8)</f>
        <v>0</v>
      </c>
      <c r="B65" s="56">
        <f t="shared" si="0"/>
        <v>0</v>
      </c>
      <c r="C65" s="56">
        <f t="shared" si="1"/>
        <v>38</v>
      </c>
      <c r="D65" s="103" t="str">
        <f t="shared" si="2"/>
        <v>Шкирин В.</v>
      </c>
      <c r="E65" s="104">
        <f t="shared" si="3"/>
        <v>8</v>
      </c>
    </row>
    <row r="66" spans="1:5" ht="15">
      <c r="A66" s="56">
        <f>COUNTIF($B$1:$B$56,"&lt;"&amp;B9)+COUNTIF($B$1:$B9,"="&amp;B9)</f>
        <v>17</v>
      </c>
      <c r="B66" s="56" t="str">
        <f t="shared" si="0"/>
        <v>Караванский П.</v>
      </c>
      <c r="C66" s="56">
        <f t="shared" si="1"/>
        <v>37</v>
      </c>
      <c r="D66" s="103" t="str">
        <f t="shared" si="2"/>
        <v>Шалаев А.</v>
      </c>
      <c r="E66" s="104">
        <f t="shared" si="3"/>
        <v>8</v>
      </c>
    </row>
    <row r="67" spans="1:5" ht="15">
      <c r="A67" s="56">
        <f>COUNTIF($B$1:$B$56,"&lt;"&amp;B10)+COUNTIF($B$1:$B10,"="&amp;B10)</f>
        <v>34</v>
      </c>
      <c r="B67" s="56" t="str">
        <f t="shared" si="0"/>
        <v>Караванская М.</v>
      </c>
      <c r="C67" s="56">
        <f t="shared" si="1"/>
        <v>36</v>
      </c>
      <c r="D67" s="103" t="str">
        <f t="shared" si="2"/>
        <v>Сухарев С.</v>
      </c>
      <c r="E67" s="104">
        <f t="shared" si="3"/>
        <v>8</v>
      </c>
    </row>
    <row r="68" spans="1:5" ht="15">
      <c r="A68" s="56">
        <f>COUNTIF($B$1:$B$56,"&lt;"&amp;B11)+COUNTIF($B$1:$B11,"="&amp;B11)</f>
        <v>18</v>
      </c>
      <c r="B68" s="56" t="str">
        <f t="shared" si="0"/>
        <v>Аксёнов О.</v>
      </c>
      <c r="C68" s="56">
        <f t="shared" si="1"/>
        <v>35</v>
      </c>
      <c r="D68" s="103" t="str">
        <f t="shared" si="2"/>
        <v>Косарев Е.</v>
      </c>
      <c r="E68" s="104">
        <f t="shared" si="3"/>
        <v>8</v>
      </c>
    </row>
    <row r="69" spans="1:5" ht="15">
      <c r="A69" s="56">
        <f>COUNTIF($B$1:$B$56,"&lt;"&amp;B12)+COUNTIF($B$1:$B12,"="&amp;B12)</f>
        <v>4</v>
      </c>
      <c r="B69" s="56" t="str">
        <f t="shared" si="0"/>
        <v>Лебедев А.</v>
      </c>
      <c r="C69" s="56">
        <f t="shared" si="1"/>
        <v>34</v>
      </c>
      <c r="D69" s="103" t="str">
        <f t="shared" si="2"/>
        <v>Караванская М.</v>
      </c>
      <c r="E69" s="104">
        <f t="shared" si="3"/>
        <v>8</v>
      </c>
    </row>
    <row r="70" spans="1:5" ht="15">
      <c r="A70" s="56">
        <f>COUNTIF($B$1:$B$56,"&lt;"&amp;B13)+COUNTIF($B$1:$B13,"="&amp;B13)</f>
        <v>19</v>
      </c>
      <c r="B70" s="56" t="str">
        <f t="shared" si="0"/>
        <v>Беленко И.</v>
      </c>
      <c r="C70" s="56">
        <f t="shared" si="1"/>
        <v>33</v>
      </c>
      <c r="D70" s="103" t="str">
        <f t="shared" si="2"/>
        <v>Кочетков В.</v>
      </c>
      <c r="E70" s="104">
        <f t="shared" si="3"/>
        <v>7</v>
      </c>
    </row>
    <row r="71" spans="1:5" ht="15">
      <c r="A71" s="56">
        <f>COUNTIF($B$1:$B$56,"&lt;"&amp;B14)+COUNTIF($B$1:$B14,"="&amp;B14)</f>
        <v>44</v>
      </c>
      <c r="B71" s="56" t="str">
        <f t="shared" si="0"/>
        <v>Беглый В.</v>
      </c>
      <c r="C71" s="56">
        <f t="shared" si="1"/>
        <v>32</v>
      </c>
      <c r="D71" s="103" t="str">
        <f t="shared" si="2"/>
        <v>Шевцов К.</v>
      </c>
      <c r="E71" s="104">
        <f t="shared" si="3"/>
        <v>7</v>
      </c>
    </row>
    <row r="72" spans="1:5" ht="15">
      <c r="A72" s="56">
        <f>COUNTIF($B$1:$B$56,"&lt;"&amp;B15)+COUNTIF($B$1:$B15,"="&amp;B15)</f>
        <v>20</v>
      </c>
      <c r="B72" s="56" t="str">
        <f t="shared" si="0"/>
        <v>Жердев Н.</v>
      </c>
      <c r="C72" s="56">
        <f t="shared" si="1"/>
        <v>31</v>
      </c>
      <c r="D72" s="103" t="str">
        <f t="shared" si="2"/>
        <v>Жигалов С.</v>
      </c>
      <c r="E72" s="104">
        <f t="shared" si="3"/>
        <v>7</v>
      </c>
    </row>
    <row r="73" spans="1:5" ht="15">
      <c r="A73" s="56">
        <f>COUNTIF($B$1:$B$56,"&lt;"&amp;B16)+COUNTIF($B$1:$B16,"="&amp;B16)</f>
        <v>0</v>
      </c>
      <c r="B73" s="56">
        <f t="shared" si="0"/>
        <v>0</v>
      </c>
      <c r="C73" s="56">
        <f t="shared" si="1"/>
        <v>30</v>
      </c>
      <c r="D73" s="103" t="str">
        <f t="shared" si="2"/>
        <v>Титенко О.</v>
      </c>
      <c r="E73" s="104">
        <f t="shared" si="3"/>
        <v>7</v>
      </c>
    </row>
    <row r="74" spans="1:5" ht="15">
      <c r="A74" s="56">
        <f>COUNTIF($B$1:$B$56,"&lt;"&amp;B17)+COUNTIF($B$1:$B17,"="&amp;B17)</f>
        <v>3</v>
      </c>
      <c r="B74" s="56" t="str">
        <f t="shared" si="0"/>
        <v>Горобец А.</v>
      </c>
      <c r="C74" s="56">
        <f t="shared" si="1"/>
        <v>29</v>
      </c>
      <c r="D74" s="103" t="str">
        <f t="shared" si="2"/>
        <v>Баранов Н.</v>
      </c>
      <c r="E74" s="104">
        <f t="shared" si="3"/>
        <v>7</v>
      </c>
    </row>
    <row r="75" spans="1:5" ht="15">
      <c r="A75" s="56">
        <f>COUNTIF($B$1:$B$56,"&lt;"&amp;B18)+COUNTIF($B$1:$B18,"="&amp;B18)</f>
        <v>5</v>
      </c>
      <c r="B75" s="56" t="str">
        <f t="shared" si="0"/>
        <v>Дерябин Ю.</v>
      </c>
      <c r="C75" s="56">
        <f t="shared" si="1"/>
        <v>28</v>
      </c>
      <c r="D75" s="103" t="str">
        <f t="shared" si="2"/>
        <v>Пыстин Б.</v>
      </c>
      <c r="E75" s="104">
        <f t="shared" si="3"/>
        <v>7</v>
      </c>
    </row>
    <row r="76" spans="1:5" ht="15">
      <c r="A76" s="56">
        <f>COUNTIF($B$1:$B$56,"&lt;"&amp;B19)+COUNTIF($B$1:$B19,"="&amp;B19)</f>
        <v>21</v>
      </c>
      <c r="B76" s="56" t="str">
        <f t="shared" si="0"/>
        <v>Заболоцкий Р.</v>
      </c>
      <c r="C76" s="56">
        <f t="shared" si="1"/>
        <v>27</v>
      </c>
      <c r="D76" s="103" t="str">
        <f t="shared" si="2"/>
        <v>Приходько С.</v>
      </c>
      <c r="E76" s="104">
        <f t="shared" si="3"/>
        <v>7</v>
      </c>
    </row>
    <row r="77" spans="1:5" ht="15">
      <c r="A77" s="56">
        <f>COUNTIF($B$1:$B$56,"&lt;"&amp;B20)+COUNTIF($B$1:$B20,"="&amp;B20)</f>
        <v>0</v>
      </c>
      <c r="B77" s="56">
        <f t="shared" si="0"/>
        <v>0</v>
      </c>
      <c r="C77" s="56">
        <f t="shared" si="1"/>
        <v>26</v>
      </c>
      <c r="D77" s="103" t="str">
        <f t="shared" si="2"/>
        <v>Вакуленко С.</v>
      </c>
      <c r="E77" s="104">
        <f t="shared" si="3"/>
        <v>7</v>
      </c>
    </row>
    <row r="78" spans="1:5" ht="15">
      <c r="A78" s="56">
        <f>COUNTIF($B$1:$B$56,"&lt;"&amp;B21)+COUNTIF($B$1:$B21,"="&amp;B21)</f>
        <v>45</v>
      </c>
      <c r="B78" s="56" t="str">
        <f t="shared" si="0"/>
        <v>Федичкин А.</v>
      </c>
      <c r="C78" s="56">
        <f t="shared" si="1"/>
        <v>25</v>
      </c>
      <c r="D78" s="103" t="str">
        <f t="shared" si="2"/>
        <v>Койнов А.</v>
      </c>
      <c r="E78" s="104">
        <f t="shared" si="3"/>
        <v>7</v>
      </c>
    </row>
    <row r="79" spans="1:5" ht="15">
      <c r="A79" s="56">
        <f>COUNTIF($B$1:$B$56,"&lt;"&amp;B22)+COUNTIF($B$1:$B22,"="&amp;B22)</f>
        <v>41</v>
      </c>
      <c r="B79" s="56" t="str">
        <f t="shared" si="0"/>
        <v>Горюнович В.</v>
      </c>
      <c r="C79" s="56">
        <f t="shared" si="1"/>
        <v>24</v>
      </c>
      <c r="D79" s="103" t="str">
        <f t="shared" si="2"/>
        <v>Дмитриев М.</v>
      </c>
      <c r="E79" s="104">
        <f t="shared" si="3"/>
        <v>7</v>
      </c>
    </row>
    <row r="80" spans="1:5" ht="15">
      <c r="A80" s="56">
        <f>COUNTIF($B$1:$B$56,"&lt;"&amp;B23)+COUNTIF($B$1:$B23,"="&amp;B23)</f>
        <v>0</v>
      </c>
      <c r="B80" s="56">
        <f t="shared" si="0"/>
        <v>0</v>
      </c>
      <c r="C80" s="56">
        <f t="shared" si="1"/>
        <v>23</v>
      </c>
      <c r="D80" s="103" t="str">
        <f t="shared" si="2"/>
        <v>Колеватов А.</v>
      </c>
      <c r="E80" s="104">
        <f t="shared" si="3"/>
        <v>7</v>
      </c>
    </row>
    <row r="81" spans="1:5" ht="15">
      <c r="A81" s="56">
        <f>COUNTIF($B$1:$B$56,"&lt;"&amp;B24)+COUNTIF($B$1:$B24,"="&amp;B24)</f>
        <v>0</v>
      </c>
      <c r="B81" s="56">
        <f t="shared" si="0"/>
        <v>0</v>
      </c>
      <c r="C81" s="56">
        <f t="shared" si="1"/>
        <v>22</v>
      </c>
      <c r="D81" s="103" t="str">
        <f t="shared" si="2"/>
        <v>Захаров В.</v>
      </c>
      <c r="E81" s="104">
        <f t="shared" si="3"/>
        <v>7</v>
      </c>
    </row>
    <row r="82" spans="1:5" ht="15">
      <c r="A82" s="56">
        <f>COUNTIF($B$1:$B$56,"&lt;"&amp;B25)+COUNTIF($B$1:$B25,"="&amp;B25)</f>
        <v>22</v>
      </c>
      <c r="B82" s="56" t="str">
        <f t="shared" si="0"/>
        <v>Захаров В.</v>
      </c>
      <c r="C82" s="56">
        <f t="shared" si="1"/>
        <v>21</v>
      </c>
      <c r="D82" s="103" t="str">
        <f t="shared" si="2"/>
        <v>Заболоцкий Р.</v>
      </c>
      <c r="E82" s="104">
        <f t="shared" si="3"/>
        <v>7</v>
      </c>
    </row>
    <row r="83" spans="1:5" ht="15">
      <c r="A83" s="56">
        <f>COUNTIF($B$1:$B$56,"&lt;"&amp;B26)+COUNTIF($B$1:$B26,"="&amp;B26)</f>
        <v>10</v>
      </c>
      <c r="B83" s="56" t="str">
        <f t="shared" si="0"/>
        <v>Королев А.</v>
      </c>
      <c r="C83" s="56">
        <f t="shared" si="1"/>
        <v>20</v>
      </c>
      <c r="D83" s="103" t="str">
        <f t="shared" si="2"/>
        <v>Жердев Н.</v>
      </c>
      <c r="E83" s="104">
        <f t="shared" si="3"/>
        <v>7</v>
      </c>
    </row>
    <row r="84" spans="1:5" ht="15">
      <c r="A84" s="56">
        <f>COUNTIF($B$1:$B$56,"&lt;"&amp;B27)+COUNTIF($B$1:$B27,"="&amp;B27)</f>
        <v>35</v>
      </c>
      <c r="B84" s="56" t="str">
        <f t="shared" si="0"/>
        <v>Косарев Е.</v>
      </c>
      <c r="C84" s="56">
        <f t="shared" si="1"/>
        <v>19</v>
      </c>
      <c r="D84" s="103" t="str">
        <f t="shared" si="2"/>
        <v>Беленко И.</v>
      </c>
      <c r="E84" s="104">
        <f t="shared" si="3"/>
        <v>7</v>
      </c>
    </row>
    <row r="85" spans="1:5" ht="15">
      <c r="A85" s="56">
        <f>COUNTIF($B$1:$B$56,"&lt;"&amp;B28)+COUNTIF($B$1:$B28,"="&amp;B28)</f>
        <v>23</v>
      </c>
      <c r="B85" s="56" t="str">
        <f t="shared" si="0"/>
        <v>Колеватов А.</v>
      </c>
      <c r="C85" s="56">
        <f t="shared" si="1"/>
        <v>18</v>
      </c>
      <c r="D85" s="103" t="str">
        <f t="shared" si="2"/>
        <v>Аксёнов О.</v>
      </c>
      <c r="E85" s="104">
        <f t="shared" si="3"/>
        <v>7</v>
      </c>
    </row>
    <row r="86" spans="1:5" ht="15">
      <c r="A86" s="56">
        <f>COUNTIF($B$1:$B$56,"&lt;"&amp;B29)+COUNTIF($B$1:$B29,"="&amp;B29)</f>
        <v>6</v>
      </c>
      <c r="B86" s="56" t="str">
        <f t="shared" si="0"/>
        <v>Неркин А.</v>
      </c>
      <c r="C86" s="56">
        <f t="shared" si="1"/>
        <v>17</v>
      </c>
      <c r="D86" s="103" t="str">
        <f t="shared" si="2"/>
        <v>Караванский П.</v>
      </c>
      <c r="E86" s="104">
        <f t="shared" si="3"/>
        <v>7</v>
      </c>
    </row>
    <row r="87" spans="1:5" ht="15">
      <c r="A87" s="56">
        <f>COUNTIF($B$1:$B$56,"&lt;"&amp;B30)+COUNTIF($B$1:$B30,"="&amp;B30)</f>
        <v>24</v>
      </c>
      <c r="B87" s="56" t="str">
        <f t="shared" si="0"/>
        <v>Дмитриев М.</v>
      </c>
      <c r="C87" s="56">
        <f t="shared" si="1"/>
        <v>16</v>
      </c>
      <c r="D87" s="103" t="str">
        <f t="shared" si="2"/>
        <v>Искаков А.</v>
      </c>
      <c r="E87" s="104">
        <f t="shared" si="3"/>
        <v>7</v>
      </c>
    </row>
    <row r="88" spans="1:5" ht="15">
      <c r="A88" s="56">
        <f>COUNTIF($B$1:$B$56,"&lt;"&amp;B31)+COUNTIF($B$1:$B31,"="&amp;B31)</f>
        <v>25</v>
      </c>
      <c r="B88" s="56" t="str">
        <f t="shared" si="0"/>
        <v>Койнов А.</v>
      </c>
      <c r="C88" s="56">
        <f t="shared" si="1"/>
        <v>15</v>
      </c>
      <c r="D88" s="103" t="str">
        <f t="shared" si="2"/>
        <v>Сухоруков А.</v>
      </c>
      <c r="E88" s="104">
        <f t="shared" si="3"/>
        <v>6</v>
      </c>
    </row>
    <row r="89" spans="1:5" ht="15">
      <c r="A89" s="56">
        <f>COUNTIF($B$1:$B$56,"&lt;"&amp;B32)+COUNTIF($B$1:$B32,"="&amp;B32)</f>
        <v>26</v>
      </c>
      <c r="B89" s="56" t="str">
        <f t="shared" si="0"/>
        <v>Вакуленко С.</v>
      </c>
      <c r="C89" s="56">
        <f t="shared" si="1"/>
        <v>14</v>
      </c>
      <c r="D89" s="103" t="str">
        <f t="shared" si="2"/>
        <v>Шевцов Э.</v>
      </c>
      <c r="E89" s="104">
        <f t="shared" si="3"/>
        <v>6</v>
      </c>
    </row>
    <row r="90" spans="1:5" ht="15">
      <c r="A90" s="56">
        <f>COUNTIF($B$1:$B$56,"&lt;"&amp;B33)+COUNTIF($B$1:$B33,"="&amp;B33)</f>
        <v>36</v>
      </c>
      <c r="B90" s="56" t="str">
        <f t="shared" si="0"/>
        <v>Сухарев С.</v>
      </c>
      <c r="C90" s="56">
        <f t="shared" si="1"/>
        <v>13</v>
      </c>
      <c r="D90" s="103" t="str">
        <f t="shared" si="2"/>
        <v>Пыстин Г.</v>
      </c>
      <c r="E90" s="104">
        <f t="shared" si="3"/>
        <v>6</v>
      </c>
    </row>
    <row r="91" spans="1:5" ht="15">
      <c r="A91" s="56">
        <f>COUNTIF($B$1:$B$56,"&lt;"&amp;B34)+COUNTIF($B$1:$B34,"="&amp;B34)</f>
        <v>37</v>
      </c>
      <c r="B91" s="56" t="str">
        <f t="shared" si="0"/>
        <v>Шалаев А.</v>
      </c>
      <c r="C91" s="56">
        <f t="shared" si="1"/>
        <v>12</v>
      </c>
      <c r="D91" s="103" t="str">
        <f t="shared" si="2"/>
        <v>Гроскрейц Г.</v>
      </c>
      <c r="E91" s="104">
        <f t="shared" si="3"/>
        <v>6</v>
      </c>
    </row>
    <row r="92" spans="1:5" ht="15">
      <c r="A92" s="56">
        <f>COUNTIF($B$1:$B$56,"&lt;"&amp;B35)+COUNTIF($B$1:$B35,"="&amp;B35)</f>
        <v>38</v>
      </c>
      <c r="B92" s="56" t="str">
        <f t="shared" si="0"/>
        <v>Шкирин В.</v>
      </c>
      <c r="C92" s="56">
        <f t="shared" si="1"/>
        <v>11</v>
      </c>
      <c r="D92" s="103" t="str">
        <f t="shared" si="2"/>
        <v>Сорокин А.</v>
      </c>
      <c r="E92" s="104">
        <f t="shared" si="3"/>
        <v>6</v>
      </c>
    </row>
    <row r="93" spans="1:5" ht="15">
      <c r="A93" s="56">
        <f>COUNTIF($B$1:$B$56,"&lt;"&amp;B36)+COUNTIF($B$1:$B36,"="&amp;B36)</f>
        <v>42</v>
      </c>
      <c r="B93" s="56" t="str">
        <f t="shared" si="0"/>
        <v>Реклин А.</v>
      </c>
      <c r="C93" s="56">
        <f t="shared" si="1"/>
        <v>10</v>
      </c>
      <c r="D93" s="103" t="str">
        <f t="shared" si="2"/>
        <v>Королев А.</v>
      </c>
      <c r="E93" s="104">
        <f t="shared" si="3"/>
        <v>6</v>
      </c>
    </row>
    <row r="94" spans="1:5" ht="15">
      <c r="A94" s="56">
        <f>COUNTIF($B$1:$B$56,"&lt;"&amp;B37)+COUNTIF($B$1:$B37,"="&amp;B37)</f>
        <v>43</v>
      </c>
      <c r="B94" s="56" t="str">
        <f t="shared" si="0"/>
        <v>Копылов В.</v>
      </c>
      <c r="C94" s="56">
        <f t="shared" si="1"/>
        <v>9</v>
      </c>
      <c r="D94" s="103" t="str">
        <f t="shared" si="2"/>
        <v>Попов В.</v>
      </c>
      <c r="E94" s="104">
        <f t="shared" si="3"/>
        <v>6</v>
      </c>
    </row>
    <row r="95" spans="1:5" ht="15">
      <c r="A95" s="56">
        <f>COUNTIF($B$1:$B$56,"&lt;"&amp;B38)+COUNTIF($B$1:$B38,"="&amp;B38)</f>
        <v>7</v>
      </c>
      <c r="B95" s="56" t="str">
        <f t="shared" si="0"/>
        <v>Куколь Р.</v>
      </c>
      <c r="C95" s="56">
        <f t="shared" si="1"/>
        <v>8</v>
      </c>
      <c r="D95" s="103" t="str">
        <f t="shared" si="2"/>
        <v>Якимов А.</v>
      </c>
      <c r="E95" s="104">
        <f t="shared" si="3"/>
        <v>5</v>
      </c>
    </row>
    <row r="96" spans="1:5" ht="15">
      <c r="A96" s="56">
        <f>COUNTIF($B$1:$B$56,"&lt;"&amp;B39)+COUNTIF($B$1:$B39,"="&amp;B39)</f>
        <v>0</v>
      </c>
      <c r="B96" s="56">
        <f t="shared" si="0"/>
        <v>0</v>
      </c>
      <c r="C96" s="56">
        <f t="shared" si="1"/>
        <v>7</v>
      </c>
      <c r="D96" s="103" t="str">
        <f t="shared" si="2"/>
        <v>Куколь Р.</v>
      </c>
      <c r="E96" s="104">
        <f t="shared" si="3"/>
        <v>5</v>
      </c>
    </row>
    <row r="97" spans="1:5" ht="15">
      <c r="A97" s="56">
        <f>COUNTIF($B$1:$B$56,"&lt;"&amp;B40)+COUNTIF($B$1:$B40,"="&amp;B40)</f>
        <v>0</v>
      </c>
      <c r="B97" s="56">
        <f t="shared" si="0"/>
        <v>0</v>
      </c>
      <c r="C97" s="56">
        <f t="shared" si="1"/>
        <v>6</v>
      </c>
      <c r="D97" s="103" t="str">
        <f t="shared" si="2"/>
        <v>Неркин А.</v>
      </c>
      <c r="E97" s="104">
        <f t="shared" si="3"/>
        <v>5</v>
      </c>
    </row>
    <row r="98" spans="1:5" ht="15">
      <c r="A98" s="56">
        <f>COUNTIF($B$1:$B$56,"&lt;"&amp;B41)+COUNTIF($B$1:$B41,"="&amp;B41)</f>
        <v>11</v>
      </c>
      <c r="B98" s="56" t="str">
        <f t="shared" si="0"/>
        <v>Сорокин А.</v>
      </c>
      <c r="C98" s="56">
        <f t="shared" si="1"/>
        <v>5</v>
      </c>
      <c r="D98" s="103" t="str">
        <f t="shared" si="2"/>
        <v>Дерябин Ю.</v>
      </c>
      <c r="E98" s="104">
        <f t="shared" si="3"/>
        <v>5</v>
      </c>
    </row>
    <row r="99" spans="1:5" ht="15">
      <c r="A99" s="56">
        <f>COUNTIF($B$1:$B$56,"&lt;"&amp;B42)+COUNTIF($B$1:$B42,"="&amp;B42)</f>
        <v>12</v>
      </c>
      <c r="B99" s="56" t="str">
        <f t="shared" si="0"/>
        <v>Гроскрейц Г.</v>
      </c>
      <c r="C99" s="56">
        <f t="shared" si="1"/>
        <v>4</v>
      </c>
      <c r="D99" s="103" t="str">
        <f t="shared" si="2"/>
        <v>Лебедев А.</v>
      </c>
      <c r="E99" s="104">
        <f t="shared" si="3"/>
        <v>5</v>
      </c>
    </row>
    <row r="100" spans="1:5" ht="15">
      <c r="A100" s="56">
        <f>COUNTIF($B$1:$B$56,"&lt;"&amp;B43)+COUNTIF($B$1:$B43,"="&amp;B43)</f>
        <v>39</v>
      </c>
      <c r="B100" s="56" t="str">
        <f t="shared" si="0"/>
        <v>Салахов И.</v>
      </c>
      <c r="C100" s="56">
        <f t="shared" si="1"/>
        <v>3</v>
      </c>
      <c r="D100" s="103" t="str">
        <f t="shared" si="2"/>
        <v>Горобец А.</v>
      </c>
      <c r="E100" s="104">
        <f t="shared" si="3"/>
        <v>4</v>
      </c>
    </row>
    <row r="101" spans="1:5" ht="15">
      <c r="A101" s="56">
        <f>COUNTIF($B$1:$B$56,"&lt;"&amp;B44)+COUNTIF($B$1:$B44,"="&amp;B44)</f>
        <v>27</v>
      </c>
      <c r="B101" s="56" t="str">
        <f t="shared" si="0"/>
        <v>Приходько С.</v>
      </c>
      <c r="C101" s="56">
        <f t="shared" si="1"/>
        <v>2</v>
      </c>
      <c r="D101" s="103" t="str">
        <f t="shared" si="2"/>
        <v>Потемкин А.</v>
      </c>
      <c r="E101" s="104">
        <f t="shared" si="3"/>
        <v>4</v>
      </c>
    </row>
    <row r="102" spans="1:5" ht="15">
      <c r="A102" s="56">
        <f>COUNTIF($B$1:$B$56,"&lt;"&amp;B45)+COUNTIF($B$1:$B45,"="&amp;B45)</f>
        <v>13</v>
      </c>
      <c r="B102" s="56" t="str">
        <f t="shared" si="0"/>
        <v>Пыстин Г.</v>
      </c>
      <c r="C102" s="56">
        <f t="shared" si="1"/>
        <v>1</v>
      </c>
      <c r="D102" s="103" t="str">
        <f t="shared" si="2"/>
        <v>Амелин В.</v>
      </c>
      <c r="E102" s="104">
        <f t="shared" si="3"/>
        <v>4</v>
      </c>
    </row>
    <row r="103" spans="1:5" ht="15">
      <c r="A103" s="56">
        <f>COUNTIF($B$1:$B$56,"&lt;"&amp;B46)+COUNTIF($B$1:$B46,"="&amp;B46)</f>
        <v>28</v>
      </c>
      <c r="B103" s="56" t="str">
        <f t="shared" si="0"/>
        <v>Пыстин Б.</v>
      </c>
      <c r="C103" s="56">
        <f t="shared" si="1"/>
        <v>0</v>
      </c>
      <c r="D103" s="103">
        <f t="shared" si="2"/>
        <v>0</v>
      </c>
      <c r="E103" s="104" t="e">
        <f t="shared" si="3"/>
        <v>#N/A</v>
      </c>
    </row>
    <row r="104" spans="1:5" ht="15">
      <c r="A104" s="56">
        <f>COUNTIF($B$1:$B$56,"&lt;"&amp;B47)+COUNTIF($B$1:$B47,"="&amp;B47)</f>
        <v>29</v>
      </c>
      <c r="B104" s="56" t="str">
        <f t="shared" si="0"/>
        <v>Баранов Н.</v>
      </c>
      <c r="C104" s="56">
        <f t="shared" si="1"/>
        <v>0</v>
      </c>
      <c r="D104" s="103">
        <f t="shared" si="2"/>
        <v>0</v>
      </c>
      <c r="E104" s="104" t="e">
        <f t="shared" si="3"/>
        <v>#N/A</v>
      </c>
    </row>
    <row r="105" spans="1:5" ht="15">
      <c r="A105" s="56">
        <f>COUNTIF($B$1:$B$56,"&lt;"&amp;B48)+COUNTIF($B$1:$B48,"="&amp;B48)</f>
        <v>0</v>
      </c>
      <c r="B105" s="56">
        <f t="shared" si="0"/>
        <v>0</v>
      </c>
      <c r="C105" s="56">
        <f t="shared" si="1"/>
        <v>0</v>
      </c>
      <c r="D105" s="103">
        <f t="shared" si="2"/>
        <v>0</v>
      </c>
      <c r="E105" s="104" t="e">
        <f t="shared" si="3"/>
        <v>#N/A</v>
      </c>
    </row>
    <row r="106" spans="1:5" ht="15">
      <c r="A106" s="56">
        <f>COUNTIF($B$1:$B$56,"&lt;"&amp;B49)+COUNTIF($B$1:$B49,"="&amp;B49)</f>
        <v>40</v>
      </c>
      <c r="B106" s="56" t="str">
        <f t="shared" si="0"/>
        <v>Шевелев И.</v>
      </c>
      <c r="C106" s="56">
        <f t="shared" si="1"/>
        <v>0</v>
      </c>
      <c r="D106" s="103">
        <f t="shared" si="2"/>
        <v>0</v>
      </c>
      <c r="E106" s="104" t="e">
        <f t="shared" si="3"/>
        <v>#N/A</v>
      </c>
    </row>
    <row r="107" spans="1:5" ht="15">
      <c r="A107" s="56">
        <f>COUNTIF($B$1:$B$56,"&lt;"&amp;B50)+COUNTIF($B$1:$B50,"="&amp;B50)</f>
        <v>30</v>
      </c>
      <c r="B107" s="56" t="str">
        <f t="shared" si="0"/>
        <v>Титенко О.</v>
      </c>
      <c r="C107" s="56">
        <f t="shared" si="1"/>
        <v>0</v>
      </c>
      <c r="D107" s="103">
        <f t="shared" si="2"/>
        <v>0</v>
      </c>
      <c r="E107" s="104" t="e">
        <f t="shared" si="3"/>
        <v>#N/A</v>
      </c>
    </row>
    <row r="108" spans="1:5" ht="15">
      <c r="A108" s="56">
        <f>COUNTIF($B$1:$B$56,"&lt;"&amp;B51)+COUNTIF($B$1:$B51,"="&amp;B51)</f>
        <v>8</v>
      </c>
      <c r="B108" s="56" t="str">
        <f t="shared" si="0"/>
        <v>Якимов А.</v>
      </c>
      <c r="C108" s="56">
        <f t="shared" si="1"/>
        <v>0</v>
      </c>
      <c r="D108" s="103">
        <f t="shared" si="2"/>
        <v>0</v>
      </c>
      <c r="E108" s="104" t="e">
        <f t="shared" si="3"/>
        <v>#N/A</v>
      </c>
    </row>
    <row r="109" spans="1:5" ht="15">
      <c r="A109" s="56">
        <f>COUNTIF($B$1:$B$56,"&lt;"&amp;B52)+COUNTIF($B$1:$B52,"="&amp;B52)</f>
        <v>31</v>
      </c>
      <c r="B109" s="56" t="str">
        <f t="shared" si="0"/>
        <v>Жигалов С.</v>
      </c>
      <c r="C109" s="56">
        <f t="shared" si="1"/>
        <v>0</v>
      </c>
      <c r="D109" s="103">
        <f t="shared" si="2"/>
        <v>0</v>
      </c>
      <c r="E109" s="104" t="e">
        <f t="shared" si="3"/>
        <v>#N/A</v>
      </c>
    </row>
    <row r="110" spans="1:5" ht="15">
      <c r="A110" s="56">
        <f>COUNTIF($B$1:$B$56,"&lt;"&amp;B53)+COUNTIF($B$1:$B53,"="&amp;B53)</f>
        <v>32</v>
      </c>
      <c r="B110" s="56" t="str">
        <f t="shared" si="0"/>
        <v>Шевцов К.</v>
      </c>
      <c r="C110" s="56">
        <f t="shared" si="1"/>
        <v>0</v>
      </c>
      <c r="D110" s="103">
        <f t="shared" si="2"/>
        <v>0</v>
      </c>
      <c r="E110" s="104" t="e">
        <f t="shared" si="3"/>
        <v>#N/A</v>
      </c>
    </row>
    <row r="111" spans="1:5" ht="15">
      <c r="A111" s="56">
        <f>COUNTIF($B$1:$B$56,"&lt;"&amp;B54)+COUNTIF($B$1:$B54,"="&amp;B54)</f>
        <v>14</v>
      </c>
      <c r="B111" s="56" t="str">
        <f t="shared" si="0"/>
        <v>Шевцов Э.</v>
      </c>
      <c r="C111" s="56">
        <f t="shared" si="1"/>
        <v>0</v>
      </c>
      <c r="D111" s="103">
        <f t="shared" si="2"/>
        <v>0</v>
      </c>
      <c r="E111" s="104" t="e">
        <f t="shared" si="3"/>
        <v>#N/A</v>
      </c>
    </row>
    <row r="112" spans="1:5" ht="15">
      <c r="A112" s="56">
        <f>COUNTIF($B$1:$B$56,"&lt;"&amp;B55)+COUNTIF($B$1:$B55,"="&amp;B55)</f>
        <v>15</v>
      </c>
      <c r="B112" s="56" t="str">
        <f t="shared" si="0"/>
        <v>Сухоруков А.</v>
      </c>
      <c r="C112" s="56">
        <f t="shared" si="1"/>
        <v>0</v>
      </c>
      <c r="D112" s="103">
        <f t="shared" si="2"/>
        <v>0</v>
      </c>
      <c r="E112" s="104" t="e">
        <f t="shared" si="3"/>
        <v>#N/A</v>
      </c>
    </row>
    <row r="113" spans="1:5" ht="15">
      <c r="A113" s="56">
        <f>COUNTIF($B$1:$B$56,"&lt;"&amp;B56)+COUNTIF($B$1:$B56,"="&amp;B56)</f>
        <v>33</v>
      </c>
      <c r="B113" s="56" t="str">
        <f t="shared" si="0"/>
        <v>Кочетков В.</v>
      </c>
      <c r="C113" s="56">
        <f t="shared" si="1"/>
        <v>0</v>
      </c>
      <c r="D113" s="103">
        <f t="shared" si="2"/>
        <v>0</v>
      </c>
      <c r="E113" s="104" t="e">
        <f t="shared" si="3"/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fedichkin</dc:creator>
  <cp:keywords/>
  <dc:description/>
  <cp:lastModifiedBy>fedichkin</cp:lastModifiedBy>
  <dcterms:created xsi:type="dcterms:W3CDTF">2011-12-24T02:44:22Z</dcterms:created>
  <dcterms:modified xsi:type="dcterms:W3CDTF">2012-08-16T03:24:54Z</dcterms:modified>
  <cp:category/>
  <cp:version/>
  <cp:contentType/>
  <cp:contentStatus/>
</cp:coreProperties>
</file>